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https://fwmetals-my.sharepoint.com/personal/orlando_smith_fwmetals_com/Documents/Desktop/CMRT 2024/"/>
    </mc:Choice>
  </mc:AlternateContent>
  <xr:revisionPtr revIDLastSave="79" documentId="8_{73ACDAB3-B936-4DA4-8589-8DAA0227625A}" xr6:coauthVersionLast="47" xr6:coauthVersionMax="47" xr10:uidLastSave="{5AAC26BA-7E1C-4633-9024-23FCE3DADF4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7" i="4"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4" i="5"/>
  <c r="C4" i="5"/>
  <c r="C116" i="5"/>
  <c r="C121" i="5"/>
  <c r="C126" i="5"/>
  <c r="C132" i="5"/>
  <c r="C137" i="5"/>
  <c r="C142" i="5"/>
  <c r="C147" i="5"/>
  <c r="C149" i="5"/>
  <c r="C150" i="5"/>
  <c r="C151" i="5"/>
  <c r="V151" i="5"/>
  <c r="E151" i="5"/>
  <c r="X151" i="5"/>
  <c r="C152" i="5"/>
  <c r="C153" i="5"/>
  <c r="C154" i="5"/>
  <c r="C155" i="5"/>
  <c r="V155" i="5"/>
  <c r="E155" i="5"/>
  <c r="X155" i="5"/>
  <c r="C156" i="5"/>
  <c r="C157" i="5"/>
  <c r="C158" i="5"/>
  <c r="C159" i="5"/>
  <c r="V159" i="5"/>
  <c r="E159" i="5"/>
  <c r="X159" i="5"/>
  <c r="C160" i="5"/>
  <c r="C161" i="5"/>
  <c r="C162" i="5"/>
  <c r="C163" i="5"/>
  <c r="V163" i="5"/>
  <c r="C164" i="5"/>
  <c r="C165" i="5"/>
  <c r="C166" i="5"/>
  <c r="C167" i="5"/>
  <c r="V167" i="5"/>
  <c r="E167" i="5"/>
  <c r="X167" i="5"/>
  <c r="C168" i="5"/>
  <c r="C169" i="5"/>
  <c r="C170" i="5"/>
  <c r="C171" i="5"/>
  <c r="V171" i="5"/>
  <c r="E171" i="5"/>
  <c r="X171" i="5"/>
  <c r="C172" i="5"/>
  <c r="C173" i="5"/>
  <c r="C174" i="5"/>
  <c r="C175" i="5"/>
  <c r="V175" i="5"/>
  <c r="E175" i="5"/>
  <c r="X175" i="5"/>
  <c r="C176" i="5"/>
  <c r="C177" i="5"/>
  <c r="C178" i="5"/>
  <c r="C179" i="5"/>
  <c r="V179" i="5"/>
  <c r="C180" i="5"/>
  <c r="C181" i="5"/>
  <c r="C182" i="5"/>
  <c r="C183" i="5"/>
  <c r="V183" i="5"/>
  <c r="E183" i="5"/>
  <c r="X183" i="5"/>
  <c r="C184" i="5"/>
  <c r="C185" i="5"/>
  <c r="C186" i="5"/>
  <c r="C187" i="5"/>
  <c r="V187" i="5"/>
  <c r="E187" i="5"/>
  <c r="X187" i="5"/>
  <c r="C188" i="5"/>
  <c r="C189" i="5"/>
  <c r="C190" i="5"/>
  <c r="C191" i="5"/>
  <c r="V191" i="5"/>
  <c r="E191" i="5"/>
  <c r="X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V239" i="5"/>
  <c r="E239" i="5"/>
  <c r="X239" i="5"/>
  <c r="C240" i="5"/>
  <c r="C241" i="5"/>
  <c r="C242" i="5"/>
  <c r="C243" i="5"/>
  <c r="V243" i="5"/>
  <c r="E243" i="5"/>
  <c r="X243" i="5"/>
  <c r="C244" i="5"/>
  <c r="C245" i="5"/>
  <c r="C246" i="5"/>
  <c r="C247" i="5"/>
  <c r="V247" i="5"/>
  <c r="E247" i="5"/>
  <c r="X247" i="5"/>
  <c r="C248" i="5"/>
  <c r="C249" i="5"/>
  <c r="C250" i="5"/>
  <c r="C251" i="5"/>
  <c r="V251" i="5"/>
  <c r="E251" i="5"/>
  <c r="X251" i="5"/>
  <c r="C252" i="5"/>
  <c r="C253" i="5"/>
  <c r="C254" i="5"/>
  <c r="C255" i="5"/>
  <c r="V255" i="5"/>
  <c r="E255" i="5"/>
  <c r="X255" i="5"/>
  <c r="C256" i="5"/>
  <c r="C257" i="5"/>
  <c r="C258" i="5"/>
  <c r="C259" i="5"/>
  <c r="V259" i="5"/>
  <c r="E259" i="5"/>
  <c r="X259" i="5"/>
  <c r="C260" i="5"/>
  <c r="C261" i="5"/>
  <c r="C262" i="5"/>
  <c r="C263" i="5"/>
  <c r="V263" i="5"/>
  <c r="E263" i="5"/>
  <c r="X263" i="5"/>
  <c r="C264" i="5"/>
  <c r="C265" i="5"/>
  <c r="C266" i="5"/>
  <c r="C267" i="5"/>
  <c r="V267" i="5"/>
  <c r="E267" i="5"/>
  <c r="X267" i="5"/>
  <c r="C268" i="5"/>
  <c r="C269" i="5"/>
  <c r="C270" i="5"/>
  <c r="C271" i="5"/>
  <c r="V271" i="5"/>
  <c r="E271" i="5"/>
  <c r="X271" i="5"/>
  <c r="C272" i="5"/>
  <c r="C273" i="5"/>
  <c r="C274" i="5"/>
  <c r="C275" i="5"/>
  <c r="V275" i="5"/>
  <c r="E275" i="5"/>
  <c r="X275" i="5"/>
  <c r="C276" i="5"/>
  <c r="C277" i="5"/>
  <c r="C278" i="5"/>
  <c r="C279" i="5"/>
  <c r="V279" i="5"/>
  <c r="E279" i="5"/>
  <c r="X279" i="5"/>
  <c r="C280" i="5"/>
  <c r="C281" i="5"/>
  <c r="C282" i="5"/>
  <c r="C283" i="5"/>
  <c r="V283" i="5"/>
  <c r="E283" i="5"/>
  <c r="X283" i="5"/>
  <c r="C284" i="5"/>
  <c r="C285" i="5"/>
  <c r="C286" i="5"/>
  <c r="C287" i="5"/>
  <c r="V287" i="5"/>
  <c r="E287" i="5"/>
  <c r="X287" i="5"/>
  <c r="C288" i="5"/>
  <c r="C289" i="5"/>
  <c r="C290" i="5"/>
  <c r="C291" i="5"/>
  <c r="V291" i="5"/>
  <c r="E291" i="5"/>
  <c r="X291" i="5"/>
  <c r="C292" i="5"/>
  <c r="C293" i="5"/>
  <c r="C294" i="5"/>
  <c r="C295" i="5"/>
  <c r="V295" i="5"/>
  <c r="E295" i="5"/>
  <c r="X295" i="5"/>
  <c r="C296" i="5"/>
  <c r="C297" i="5"/>
  <c r="C298" i="5"/>
  <c r="C299" i="5"/>
  <c r="V299" i="5"/>
  <c r="E299" i="5"/>
  <c r="X299" i="5"/>
  <c r="C300" i="5"/>
  <c r="C301" i="5"/>
  <c r="C302" i="5"/>
  <c r="C303" i="5"/>
  <c r="V303" i="5"/>
  <c r="E303" i="5"/>
  <c r="X303" i="5"/>
  <c r="C304" i="5"/>
  <c r="C305" i="5"/>
  <c r="C306" i="5"/>
  <c r="C307" i="5"/>
  <c r="V307" i="5"/>
  <c r="E307" i="5"/>
  <c r="X307" i="5"/>
  <c r="C308" i="5"/>
  <c r="C309" i="5"/>
  <c r="C310" i="5"/>
  <c r="C311" i="5"/>
  <c r="V311" i="5"/>
  <c r="E311" i="5"/>
  <c r="X311" i="5"/>
  <c r="C312" i="5"/>
  <c r="C313" i="5"/>
  <c r="C314" i="5"/>
  <c r="C315" i="5"/>
  <c r="V315" i="5"/>
  <c r="E315" i="5"/>
  <c r="X315" i="5"/>
  <c r="C316" i="5"/>
  <c r="C317" i="5"/>
  <c r="C318" i="5"/>
  <c r="C319" i="5"/>
  <c r="V319" i="5"/>
  <c r="E319" i="5"/>
  <c r="X319" i="5"/>
  <c r="C320" i="5"/>
  <c r="C321" i="5"/>
  <c r="C322" i="5"/>
  <c r="C323" i="5"/>
  <c r="V323" i="5"/>
  <c r="E323" i="5"/>
  <c r="X323" i="5"/>
  <c r="C324" i="5"/>
  <c r="C325" i="5"/>
  <c r="C326" i="5"/>
  <c r="C327" i="5"/>
  <c r="V327" i="5"/>
  <c r="E327" i="5"/>
  <c r="X327" i="5"/>
  <c r="C328" i="5"/>
  <c r="C329" i="5"/>
  <c r="C330" i="5"/>
  <c r="C331" i="5"/>
  <c r="V331" i="5"/>
  <c r="E331" i="5"/>
  <c r="X331" i="5"/>
  <c r="C332" i="5"/>
  <c r="C333" i="5"/>
  <c r="C334" i="5"/>
  <c r="C335" i="5"/>
  <c r="V335" i="5"/>
  <c r="E335" i="5"/>
  <c r="X335" i="5"/>
  <c r="C336" i="5"/>
  <c r="C337" i="5"/>
  <c r="C338" i="5"/>
  <c r="C339" i="5"/>
  <c r="V339" i="5"/>
  <c r="E339" i="5"/>
  <c r="X339" i="5"/>
  <c r="C340" i="5"/>
  <c r="C341" i="5"/>
  <c r="C342" i="5"/>
  <c r="C343" i="5"/>
  <c r="V343" i="5"/>
  <c r="E343" i="5"/>
  <c r="X343" i="5"/>
  <c r="C344" i="5"/>
  <c r="C345" i="5"/>
  <c r="C346" i="5"/>
  <c r="C347" i="5"/>
  <c r="V347" i="5"/>
  <c r="E347" i="5"/>
  <c r="X347" i="5"/>
  <c r="C348" i="5"/>
  <c r="C349" i="5"/>
  <c r="C350" i="5"/>
  <c r="C351" i="5"/>
  <c r="V351" i="5"/>
  <c r="E351" i="5"/>
  <c r="X351" i="5"/>
  <c r="C352" i="5"/>
  <c r="C353" i="5"/>
  <c r="C354" i="5"/>
  <c r="C355" i="5"/>
  <c r="V355" i="5"/>
  <c r="E355" i="5"/>
  <c r="X355" i="5"/>
  <c r="C356" i="5"/>
  <c r="C357" i="5"/>
  <c r="C358" i="5"/>
  <c r="C359" i="5"/>
  <c r="V359" i="5"/>
  <c r="E359" i="5"/>
  <c r="X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49" i="5"/>
  <c r="E149" i="5"/>
  <c r="X149" i="5"/>
  <c r="V150" i="5"/>
  <c r="E150" i="5"/>
  <c r="X150" i="5"/>
  <c r="V152" i="5"/>
  <c r="E152" i="5"/>
  <c r="X152" i="5"/>
  <c r="V153" i="5"/>
  <c r="E153" i="5"/>
  <c r="X153" i="5"/>
  <c r="V154" i="5"/>
  <c r="E154" i="5"/>
  <c r="X154" i="5"/>
  <c r="V156" i="5"/>
  <c r="E156" i="5"/>
  <c r="X156" i="5"/>
  <c r="V157" i="5"/>
  <c r="E157" i="5"/>
  <c r="X157" i="5"/>
  <c r="V158" i="5"/>
  <c r="E158" i="5"/>
  <c r="X158" i="5"/>
  <c r="V160" i="5"/>
  <c r="E160" i="5"/>
  <c r="X160" i="5"/>
  <c r="V161" i="5"/>
  <c r="E161" i="5"/>
  <c r="X161" i="5"/>
  <c r="V162" i="5"/>
  <c r="E162" i="5"/>
  <c r="X162" i="5"/>
  <c r="E163" i="5"/>
  <c r="V164" i="5"/>
  <c r="E164" i="5"/>
  <c r="X164" i="5"/>
  <c r="V165" i="5"/>
  <c r="E165" i="5"/>
  <c r="X165" i="5"/>
  <c r="V166" i="5"/>
  <c r="E166" i="5"/>
  <c r="X166" i="5"/>
  <c r="V168" i="5"/>
  <c r="E168" i="5"/>
  <c r="X168" i="5"/>
  <c r="V169" i="5"/>
  <c r="E169" i="5"/>
  <c r="X169" i="5"/>
  <c r="V170" i="5"/>
  <c r="E170" i="5"/>
  <c r="X170" i="5"/>
  <c r="V172" i="5"/>
  <c r="E172" i="5"/>
  <c r="X172" i="5"/>
  <c r="V173" i="5"/>
  <c r="E173" i="5"/>
  <c r="X173" i="5"/>
  <c r="V174" i="5"/>
  <c r="E174" i="5"/>
  <c r="X174" i="5"/>
  <c r="V176" i="5"/>
  <c r="E176" i="5"/>
  <c r="X176" i="5"/>
  <c r="V177" i="5"/>
  <c r="E177" i="5"/>
  <c r="X177" i="5"/>
  <c r="V178" i="5"/>
  <c r="E178" i="5"/>
  <c r="X178" i="5"/>
  <c r="E179" i="5"/>
  <c r="X179" i="5"/>
  <c r="V180" i="5"/>
  <c r="E180" i="5"/>
  <c r="X180" i="5"/>
  <c r="V181" i="5"/>
  <c r="E181" i="5"/>
  <c r="X181" i="5"/>
  <c r="V182" i="5"/>
  <c r="E182" i="5"/>
  <c r="X182" i="5"/>
  <c r="V184" i="5"/>
  <c r="E184" i="5"/>
  <c r="X184" i="5"/>
  <c r="V185" i="5"/>
  <c r="E185" i="5"/>
  <c r="X185" i="5"/>
  <c r="V186" i="5"/>
  <c r="E186" i="5"/>
  <c r="X186" i="5"/>
  <c r="V188" i="5"/>
  <c r="E188" i="5"/>
  <c r="X188" i="5"/>
  <c r="V189" i="5"/>
  <c r="E189" i="5"/>
  <c r="X189" i="5"/>
  <c r="V190" i="5"/>
  <c r="E190" i="5"/>
  <c r="X190" i="5"/>
  <c r="V192" i="5"/>
  <c r="E192" i="5"/>
  <c r="X192" i="5"/>
  <c r="V193" i="5"/>
  <c r="E193" i="5"/>
  <c r="V194" i="5"/>
  <c r="E194" i="5"/>
  <c r="X194" i="5"/>
  <c r="V195" i="5"/>
  <c r="E195" i="5"/>
  <c r="X195" i="5"/>
  <c r="V196" i="5"/>
  <c r="E196" i="5"/>
  <c r="X196" i="5"/>
  <c r="V197" i="5"/>
  <c r="E197" i="5"/>
  <c r="V198" i="5"/>
  <c r="E198" i="5"/>
  <c r="X198" i="5"/>
  <c r="V199" i="5"/>
  <c r="E199" i="5"/>
  <c r="X199" i="5"/>
  <c r="V200" i="5"/>
  <c r="E200" i="5"/>
  <c r="X200" i="5"/>
  <c r="V201" i="5"/>
  <c r="E201" i="5"/>
  <c r="V202" i="5"/>
  <c r="E202" i="5"/>
  <c r="X202" i="5"/>
  <c r="V203" i="5"/>
  <c r="E203" i="5"/>
  <c r="X203" i="5"/>
  <c r="V204" i="5"/>
  <c r="E204" i="5"/>
  <c r="X204" i="5"/>
  <c r="V205" i="5"/>
  <c r="E205" i="5"/>
  <c r="V206" i="5"/>
  <c r="E206" i="5"/>
  <c r="X206" i="5"/>
  <c r="V207" i="5"/>
  <c r="E207" i="5"/>
  <c r="X207" i="5"/>
  <c r="V208" i="5"/>
  <c r="E208" i="5"/>
  <c r="X208" i="5"/>
  <c r="V209" i="5"/>
  <c r="E209" i="5"/>
  <c r="X209" i="5"/>
  <c r="V210" i="5"/>
  <c r="E210" i="5"/>
  <c r="X210" i="5"/>
  <c r="V211" i="5"/>
  <c r="E211" i="5"/>
  <c r="X211" i="5"/>
  <c r="V212" i="5"/>
  <c r="E212" i="5"/>
  <c r="X212" i="5"/>
  <c r="V213" i="5"/>
  <c r="E213" i="5"/>
  <c r="V214" i="5"/>
  <c r="E214" i="5"/>
  <c r="X214" i="5"/>
  <c r="V215" i="5"/>
  <c r="E215" i="5"/>
  <c r="X215" i="5"/>
  <c r="V216" i="5"/>
  <c r="E216" i="5"/>
  <c r="X216" i="5"/>
  <c r="V217" i="5"/>
  <c r="E217" i="5"/>
  <c r="V218" i="5"/>
  <c r="E218" i="5"/>
  <c r="X218" i="5"/>
  <c r="V219" i="5"/>
  <c r="E219" i="5"/>
  <c r="X219" i="5"/>
  <c r="V220" i="5"/>
  <c r="E220" i="5"/>
  <c r="X220" i="5"/>
  <c r="V221" i="5"/>
  <c r="E221" i="5"/>
  <c r="V222" i="5"/>
  <c r="E222" i="5"/>
  <c r="X222" i="5"/>
  <c r="V223" i="5"/>
  <c r="E223" i="5"/>
  <c r="X223" i="5"/>
  <c r="V224" i="5"/>
  <c r="E224" i="5"/>
  <c r="X224" i="5"/>
  <c r="V225" i="5"/>
  <c r="E225" i="5"/>
  <c r="V226" i="5"/>
  <c r="E226" i="5"/>
  <c r="X226" i="5"/>
  <c r="V227" i="5"/>
  <c r="E227" i="5"/>
  <c r="X227" i="5"/>
  <c r="V228" i="5"/>
  <c r="E228" i="5"/>
  <c r="X228" i="5"/>
  <c r="V229" i="5"/>
  <c r="E229" i="5"/>
  <c r="V230" i="5"/>
  <c r="E230" i="5"/>
  <c r="X230" i="5"/>
  <c r="V231" i="5"/>
  <c r="E231" i="5"/>
  <c r="X231" i="5"/>
  <c r="V232" i="5"/>
  <c r="E232" i="5"/>
  <c r="X232" i="5"/>
  <c r="V233" i="5"/>
  <c r="E233" i="5"/>
  <c r="V234" i="5"/>
  <c r="E234" i="5"/>
  <c r="X234" i="5"/>
  <c r="V235" i="5"/>
  <c r="E235" i="5"/>
  <c r="X235" i="5"/>
  <c r="V236" i="5"/>
  <c r="E236" i="5"/>
  <c r="X236" i="5"/>
  <c r="V237" i="5"/>
  <c r="E237" i="5"/>
  <c r="X237" i="5"/>
  <c r="V238" i="5"/>
  <c r="E238" i="5"/>
  <c r="X238" i="5"/>
  <c r="V240" i="5"/>
  <c r="E240" i="5"/>
  <c r="X240" i="5"/>
  <c r="V241" i="5"/>
  <c r="E241" i="5"/>
  <c r="X241" i="5"/>
  <c r="V242" i="5"/>
  <c r="E242" i="5"/>
  <c r="X242" i="5"/>
  <c r="V244" i="5"/>
  <c r="E244" i="5"/>
  <c r="X244" i="5"/>
  <c r="V245" i="5"/>
  <c r="E245" i="5"/>
  <c r="X245" i="5"/>
  <c r="V246" i="5"/>
  <c r="E246" i="5"/>
  <c r="X246" i="5"/>
  <c r="V248" i="5"/>
  <c r="E248" i="5"/>
  <c r="V249" i="5"/>
  <c r="E249" i="5"/>
  <c r="X249" i="5"/>
  <c r="V250" i="5"/>
  <c r="E250" i="5"/>
  <c r="X250" i="5"/>
  <c r="V252" i="5"/>
  <c r="E252" i="5"/>
  <c r="X252" i="5"/>
  <c r="V253" i="5"/>
  <c r="E253" i="5"/>
  <c r="X253" i="5"/>
  <c r="V254" i="5"/>
  <c r="E254" i="5"/>
  <c r="X254" i="5"/>
  <c r="V256" i="5"/>
  <c r="E256" i="5"/>
  <c r="X256" i="5"/>
  <c r="V257" i="5"/>
  <c r="E257" i="5"/>
  <c r="X257" i="5"/>
  <c r="V258" i="5"/>
  <c r="E258" i="5"/>
  <c r="X258" i="5"/>
  <c r="V260" i="5"/>
  <c r="E260" i="5"/>
  <c r="X260" i="5"/>
  <c r="V261" i="5"/>
  <c r="E261" i="5"/>
  <c r="X261" i="5"/>
  <c r="V262" i="5"/>
  <c r="E262" i="5"/>
  <c r="X262" i="5"/>
  <c r="V264" i="5"/>
  <c r="E264" i="5"/>
  <c r="V265" i="5"/>
  <c r="E265" i="5"/>
  <c r="X265" i="5"/>
  <c r="V266" i="5"/>
  <c r="E266" i="5"/>
  <c r="X266" i="5"/>
  <c r="V268" i="5"/>
  <c r="E268" i="5"/>
  <c r="X268" i="5"/>
  <c r="V269" i="5"/>
  <c r="E269" i="5"/>
  <c r="X269" i="5"/>
  <c r="V270" i="5"/>
  <c r="E270" i="5"/>
  <c r="X270" i="5"/>
  <c r="V272" i="5"/>
  <c r="E272" i="5"/>
  <c r="X272" i="5"/>
  <c r="V273" i="5"/>
  <c r="E273" i="5"/>
  <c r="X273" i="5"/>
  <c r="V274" i="5"/>
  <c r="E274" i="5"/>
  <c r="X274" i="5"/>
  <c r="V276" i="5"/>
  <c r="E276" i="5"/>
  <c r="X276" i="5"/>
  <c r="V277" i="5"/>
  <c r="E277" i="5"/>
  <c r="X277" i="5"/>
  <c r="V278" i="5"/>
  <c r="E278" i="5"/>
  <c r="X278" i="5"/>
  <c r="V280" i="5"/>
  <c r="E280" i="5"/>
  <c r="V281" i="5"/>
  <c r="E281" i="5"/>
  <c r="X281" i="5"/>
  <c r="V282" i="5"/>
  <c r="E282" i="5"/>
  <c r="X282" i="5"/>
  <c r="V284" i="5"/>
  <c r="E284" i="5"/>
  <c r="X284" i="5"/>
  <c r="V285" i="5"/>
  <c r="E285" i="5"/>
  <c r="X285" i="5"/>
  <c r="V286" i="5"/>
  <c r="E286" i="5"/>
  <c r="X286" i="5"/>
  <c r="V288" i="5"/>
  <c r="E288" i="5"/>
  <c r="X288" i="5"/>
  <c r="V289" i="5"/>
  <c r="E289" i="5"/>
  <c r="X289" i="5"/>
  <c r="V290" i="5"/>
  <c r="E290" i="5"/>
  <c r="X290" i="5"/>
  <c r="V292" i="5"/>
  <c r="E292" i="5"/>
  <c r="X292" i="5"/>
  <c r="V293" i="5"/>
  <c r="E293" i="5"/>
  <c r="X293" i="5"/>
  <c r="V294" i="5"/>
  <c r="E294" i="5"/>
  <c r="X294" i="5"/>
  <c r="V296" i="5"/>
  <c r="E296" i="5"/>
  <c r="V297" i="5"/>
  <c r="E297" i="5"/>
  <c r="X297" i="5"/>
  <c r="V298" i="5"/>
  <c r="E298" i="5"/>
  <c r="X298" i="5"/>
  <c r="V300" i="5"/>
  <c r="E300" i="5"/>
  <c r="X300" i="5"/>
  <c r="V301" i="5"/>
  <c r="E301" i="5"/>
  <c r="X301" i="5"/>
  <c r="V302" i="5"/>
  <c r="E302" i="5"/>
  <c r="X302" i="5"/>
  <c r="V304" i="5"/>
  <c r="E304" i="5"/>
  <c r="X304" i="5"/>
  <c r="V305" i="5"/>
  <c r="E305" i="5"/>
  <c r="X305" i="5"/>
  <c r="V306" i="5"/>
  <c r="E306" i="5"/>
  <c r="X306" i="5"/>
  <c r="V308" i="5"/>
  <c r="E308" i="5"/>
  <c r="X308" i="5"/>
  <c r="V309" i="5"/>
  <c r="E309" i="5"/>
  <c r="X309" i="5"/>
  <c r="V310" i="5"/>
  <c r="E310" i="5"/>
  <c r="X310" i="5"/>
  <c r="V312" i="5"/>
  <c r="E312" i="5"/>
  <c r="V313" i="5"/>
  <c r="E313" i="5"/>
  <c r="X313" i="5"/>
  <c r="V314" i="5"/>
  <c r="E314" i="5"/>
  <c r="X314" i="5"/>
  <c r="V316" i="5"/>
  <c r="E316" i="5"/>
  <c r="X316" i="5"/>
  <c r="V317" i="5"/>
  <c r="E317" i="5"/>
  <c r="X317" i="5"/>
  <c r="V318" i="5"/>
  <c r="E318" i="5"/>
  <c r="X318" i="5"/>
  <c r="V320" i="5"/>
  <c r="E320" i="5"/>
  <c r="X320" i="5"/>
  <c r="V321" i="5"/>
  <c r="E321" i="5"/>
  <c r="X321" i="5"/>
  <c r="V322" i="5"/>
  <c r="E322" i="5"/>
  <c r="X322" i="5"/>
  <c r="V324" i="5"/>
  <c r="E324" i="5"/>
  <c r="X324" i="5"/>
  <c r="V325" i="5"/>
  <c r="E325" i="5"/>
  <c r="X325" i="5"/>
  <c r="V326" i="5"/>
  <c r="E326" i="5"/>
  <c r="X326" i="5"/>
  <c r="V328" i="5"/>
  <c r="E328" i="5"/>
  <c r="V329" i="5"/>
  <c r="E329" i="5"/>
  <c r="X329" i="5"/>
  <c r="V330" i="5"/>
  <c r="E330" i="5"/>
  <c r="X330" i="5"/>
  <c r="V332" i="5"/>
  <c r="E332" i="5"/>
  <c r="X332" i="5"/>
  <c r="V333" i="5"/>
  <c r="E333" i="5"/>
  <c r="X333" i="5"/>
  <c r="V334" i="5"/>
  <c r="E334" i="5"/>
  <c r="X334" i="5"/>
  <c r="V336" i="5"/>
  <c r="E336" i="5"/>
  <c r="X336" i="5"/>
  <c r="V337" i="5"/>
  <c r="E337" i="5"/>
  <c r="X337" i="5"/>
  <c r="V338" i="5"/>
  <c r="E338" i="5"/>
  <c r="X338" i="5"/>
  <c r="V340" i="5"/>
  <c r="E340" i="5"/>
  <c r="X340" i="5"/>
  <c r="V341" i="5"/>
  <c r="E341" i="5"/>
  <c r="X341" i="5"/>
  <c r="V342" i="5"/>
  <c r="E342" i="5"/>
  <c r="X342" i="5"/>
  <c r="V344" i="5"/>
  <c r="E344" i="5"/>
  <c r="V345" i="5"/>
  <c r="E345" i="5"/>
  <c r="X345" i="5"/>
  <c r="V346" i="5"/>
  <c r="E346" i="5"/>
  <c r="X346" i="5"/>
  <c r="V348" i="5"/>
  <c r="E348" i="5"/>
  <c r="X348" i="5"/>
  <c r="V349" i="5"/>
  <c r="E349" i="5"/>
  <c r="X349" i="5"/>
  <c r="V350" i="5"/>
  <c r="E350" i="5"/>
  <c r="X350" i="5"/>
  <c r="V352" i="5"/>
  <c r="E352" i="5"/>
  <c r="X352" i="5"/>
  <c r="V353" i="5"/>
  <c r="E353" i="5"/>
  <c r="X353" i="5"/>
  <c r="V354" i="5"/>
  <c r="E354" i="5"/>
  <c r="X354" i="5"/>
  <c r="V356" i="5"/>
  <c r="E356" i="5"/>
  <c r="X356" i="5"/>
  <c r="V357" i="5"/>
  <c r="E357" i="5"/>
  <c r="X357" i="5"/>
  <c r="V358" i="5"/>
  <c r="E358" i="5"/>
  <c r="X358"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V505" i="5"/>
  <c r="E505" i="5"/>
  <c r="X505" i="5"/>
  <c r="V506" i="5"/>
  <c r="E506" i="5"/>
  <c r="X506" i="5"/>
  <c r="V507" i="5"/>
  <c r="E507" i="5"/>
  <c r="X507" i="5"/>
  <c r="V508" i="5"/>
  <c r="E508" i="5"/>
  <c r="X508" i="5"/>
  <c r="V509" i="5"/>
  <c r="E509" i="5"/>
  <c r="X509" i="5"/>
  <c r="V510" i="5"/>
  <c r="E510" i="5"/>
  <c r="X510" i="5"/>
  <c r="V511" i="5"/>
  <c r="E511" i="5"/>
  <c r="X511" i="5"/>
  <c r="V512" i="5"/>
  <c r="E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8" i="5"/>
  <c r="G779" i="5"/>
  <c r="G780" i="5"/>
  <c r="G781" i="5"/>
  <c r="G782" i="5"/>
  <c r="G783" i="5"/>
  <c r="G784" i="5"/>
  <c r="G786" i="5"/>
  <c r="G787" i="5"/>
  <c r="G788" i="5"/>
  <c r="G789" i="5"/>
  <c r="G790" i="5"/>
  <c r="G791" i="5"/>
  <c r="G792"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c r="B16" i="6"/>
  <c r="B15" i="6"/>
  <c r="F20" i="6"/>
  <c r="B14" i="6"/>
  <c r="B19" i="6"/>
  <c r="H13" i="6"/>
  <c r="B12" i="6"/>
  <c r="G12" i="6"/>
  <c r="H12" i="6"/>
  <c r="D12" i="6"/>
  <c r="B11" i="6"/>
  <c r="G11" i="6"/>
  <c r="H11" i="6"/>
  <c r="D11" i="6"/>
  <c r="G10" i="6"/>
  <c r="H10" i="6"/>
  <c r="D10" i="6"/>
  <c r="G9" i="6"/>
  <c r="H9" i="6"/>
  <c r="D9" i="6"/>
  <c r="B8" i="6"/>
  <c r="G8" i="6"/>
  <c r="H8" i="6"/>
  <c r="D8" i="6"/>
  <c r="B7" i="6"/>
  <c r="G7" i="6"/>
  <c r="H7" i="6"/>
  <c r="D7" i="6"/>
  <c r="B6" i="6"/>
  <c r="G6" i="6"/>
  <c r="B5" i="6"/>
  <c r="F6" i="6"/>
  <c r="H6" i="6"/>
  <c r="D6" i="6"/>
  <c r="B4" i="6"/>
  <c r="G4" i="6"/>
  <c r="H4" i="6"/>
  <c r="D4" i="6"/>
  <c r="I2502" i="5"/>
  <c r="I2498" i="5"/>
  <c r="H2494" i="5"/>
  <c r="S2491" i="5"/>
  <c r="S2487" i="5"/>
  <c r="S2483" i="5"/>
  <c r="S2481" i="5"/>
  <c r="J2480" i="5"/>
  <c r="S2480" i="5"/>
  <c r="S2479" i="5"/>
  <c r="I2474" i="5"/>
  <c r="S2474" i="5"/>
  <c r="R2473" i="5"/>
  <c r="J2472" i="5"/>
  <c r="S2472" i="5"/>
  <c r="R2471" i="5"/>
  <c r="S2468" i="5"/>
  <c r="S2466" i="5"/>
  <c r="S2464" i="5"/>
  <c r="S2460" i="5"/>
  <c r="S2458" i="5"/>
  <c r="S2456" i="5"/>
  <c r="S2453" i="5"/>
  <c r="F2449" i="5"/>
  <c r="S2448" i="5"/>
  <c r="I2446" i="5"/>
  <c r="S2444" i="5"/>
  <c r="R2441"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B90" i="4"/>
  <c r="H67" i="4"/>
  <c r="P47" i="4"/>
  <c r="B47" i="4"/>
  <c r="A32" i="6"/>
  <c r="P46" i="4"/>
  <c r="P45" i="4"/>
  <c r="P44" i="4"/>
  <c r="B44" i="4"/>
  <c r="A29" i="6"/>
  <c r="P43" i="4"/>
  <c r="Q43" i="4"/>
  <c r="P41" i="4"/>
  <c r="B41" i="4"/>
  <c r="B65" i="4"/>
  <c r="A47" i="6"/>
  <c r="P40" i="4"/>
  <c r="B40" i="4"/>
  <c r="B58" i="4"/>
  <c r="A41" i="6"/>
  <c r="P39" i="4"/>
  <c r="B39" i="4"/>
  <c r="B51" i="4"/>
  <c r="A35" i="6"/>
  <c r="P38" i="4"/>
  <c r="B38" i="4"/>
  <c r="B68" i="4"/>
  <c r="A49" i="6"/>
  <c r="P37" i="4"/>
  <c r="Q37" i="4"/>
  <c r="P35" i="4"/>
  <c r="P34" i="4"/>
  <c r="P33" i="4"/>
  <c r="P32" i="4"/>
  <c r="P31" i="4"/>
  <c r="Q31" i="4"/>
  <c r="P29" i="4"/>
  <c r="B29" i="4"/>
  <c r="B35" i="4"/>
  <c r="A22" i="6"/>
  <c r="P28" i="4"/>
  <c r="B28" i="4"/>
  <c r="A16" i="6"/>
  <c r="P27" i="4"/>
  <c r="B27" i="4"/>
  <c r="P26" i="4"/>
  <c r="B26" i="4"/>
  <c r="B32" i="4"/>
  <c r="A19" i="6"/>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I763" i="5"/>
  <c r="I2157"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R779" i="5"/>
  <c r="I779"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R188" i="5"/>
  <c r="AB209" i="5"/>
  <c r="R224" i="5"/>
  <c r="F224" i="5"/>
  <c r="F308" i="5"/>
  <c r="F356" i="5"/>
  <c r="R462" i="5"/>
  <c r="F585" i="5"/>
  <c r="I713" i="5"/>
  <c r="J713" i="5"/>
  <c r="S737" i="5"/>
  <c r="AB169" i="5"/>
  <c r="H451" i="5"/>
  <c r="F451" i="5"/>
  <c r="S1496" i="5"/>
  <c r="R236" i="5"/>
  <c r="F236" i="5"/>
  <c r="J261" i="5"/>
  <c r="AB261" i="5"/>
  <c r="AB297" i="5"/>
  <c r="F450" i="5"/>
  <c r="R452" i="5"/>
  <c r="J452" i="5"/>
  <c r="H452" i="5"/>
  <c r="F452" i="5"/>
  <c r="AB1446" i="5"/>
  <c r="S1446" i="5"/>
  <c r="H166" i="5"/>
  <c r="R166" i="5"/>
  <c r="H186" i="5"/>
  <c r="R186" i="5"/>
  <c r="I186" i="5"/>
  <c r="I274" i="5"/>
  <c r="F274" i="5"/>
  <c r="I360" i="5"/>
  <c r="J360" i="5"/>
  <c r="H360" i="5"/>
  <c r="F360" i="5"/>
  <c r="I478" i="5"/>
  <c r="H478" i="5"/>
  <c r="F573" i="5"/>
  <c r="S640" i="5"/>
  <c r="H170" i="5"/>
  <c r="R170" i="5"/>
  <c r="J170" i="5"/>
  <c r="I193" i="5"/>
  <c r="F467" i="5"/>
  <c r="R561" i="5"/>
  <c r="I1847" i="5"/>
  <c r="H1847" i="5"/>
  <c r="AB165" i="5"/>
  <c r="I197" i="5"/>
  <c r="H197" i="5"/>
  <c r="R200" i="5"/>
  <c r="R244" i="5"/>
  <c r="I460" i="5"/>
  <c r="F460" i="5"/>
  <c r="J551" i="5"/>
  <c r="H551" i="5"/>
  <c r="AB177" i="5"/>
  <c r="R298" i="5"/>
  <c r="J298" i="5"/>
  <c r="I391" i="5"/>
  <c r="H391"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I254" i="5"/>
  <c r="R615" i="5"/>
  <c r="S638" i="5"/>
  <c r="S648" i="5"/>
  <c r="R684" i="5"/>
  <c r="H684" i="5"/>
  <c r="S732" i="5"/>
  <c r="F767" i="5"/>
  <c r="AB835" i="5"/>
  <c r="S910" i="5"/>
  <c r="S926" i="5"/>
  <c r="S937" i="5"/>
  <c r="S975" i="5"/>
  <c r="AB1013" i="5"/>
  <c r="S1013" i="5"/>
  <c r="H1074" i="5"/>
  <c r="F1074" i="5"/>
  <c r="F1082" i="5"/>
  <c r="H1082" i="5"/>
  <c r="H173"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F168" i="5"/>
  <c r="R168" i="5"/>
  <c r="H194" i="5"/>
  <c r="F194" i="5"/>
  <c r="R194" i="5"/>
  <c r="I194" i="5"/>
  <c r="J194" i="5"/>
  <c r="F192" i="5"/>
  <c r="H226" i="5"/>
  <c r="R226" i="5"/>
  <c r="F226" i="5"/>
  <c r="J226" i="5"/>
  <c r="I226" i="5"/>
  <c r="F176" i="5"/>
  <c r="R176" i="5"/>
  <c r="H182" i="5"/>
  <c r="F182" i="5"/>
  <c r="I182" i="5"/>
  <c r="R182" i="5"/>
  <c r="J182" i="5"/>
  <c r="R240" i="5"/>
  <c r="F240" i="5"/>
  <c r="H246" i="5"/>
  <c r="I246" i="5"/>
  <c r="F246" i="5"/>
  <c r="R246" i="5"/>
  <c r="J246" i="5"/>
  <c r="H258" i="5"/>
  <c r="R258" i="5"/>
  <c r="J258" i="5"/>
  <c r="I258" i="5"/>
  <c r="F258" i="5"/>
  <c r="F172" i="5"/>
  <c r="R172" i="5"/>
  <c r="H158" i="5"/>
  <c r="R158" i="5"/>
  <c r="J158" i="5"/>
  <c r="I158" i="5"/>
  <c r="F158" i="5"/>
  <c r="I372" i="5"/>
  <c r="R372" i="5"/>
  <c r="J372" i="5"/>
  <c r="H372" i="5"/>
  <c r="F372" i="5"/>
  <c r="H198" i="5"/>
  <c r="R198" i="5"/>
  <c r="J198" i="5"/>
  <c r="I198" i="5"/>
  <c r="F198" i="5"/>
  <c r="R196" i="5"/>
  <c r="F196" i="5"/>
  <c r="H222" i="5"/>
  <c r="R222" i="5"/>
  <c r="J222" i="5"/>
  <c r="F222" i="5"/>
  <c r="I222" i="5"/>
  <c r="R228" i="5"/>
  <c r="F228" i="5"/>
  <c r="R336" i="5"/>
  <c r="J336" i="5"/>
  <c r="H336" i="5"/>
  <c r="F336" i="5"/>
  <c r="H154" i="5"/>
  <c r="R154" i="5"/>
  <c r="J154" i="5"/>
  <c r="I154" i="5"/>
  <c r="F154" i="5"/>
  <c r="H202" i="5"/>
  <c r="R202" i="5"/>
  <c r="J202" i="5"/>
  <c r="I202" i="5"/>
  <c r="F202" i="5"/>
  <c r="R248" i="5"/>
  <c r="F248"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AB178" i="5"/>
  <c r="AB200" i="5"/>
  <c r="H233" i="5"/>
  <c r="F233" i="5"/>
  <c r="R233" i="5"/>
  <c r="J233" i="5"/>
  <c r="I233" i="5"/>
  <c r="H253" i="5"/>
  <c r="F253" i="5"/>
  <c r="R253" i="5"/>
  <c r="J253" i="5"/>
  <c r="I253" i="5"/>
  <c r="H285" i="5"/>
  <c r="F285" i="5"/>
  <c r="R285" i="5"/>
  <c r="J285" i="5"/>
  <c r="I285" i="5"/>
  <c r="AB319" i="5"/>
  <c r="AB411" i="5"/>
  <c r="AB168" i="5"/>
  <c r="F177" i="5"/>
  <c r="R177" i="5"/>
  <c r="J177" i="5"/>
  <c r="J180" i="5"/>
  <c r="I180" i="5"/>
  <c r="H180" i="5"/>
  <c r="J208" i="5"/>
  <c r="I208" i="5"/>
  <c r="H208" i="5"/>
  <c r="AB239" i="5"/>
  <c r="H269" i="5"/>
  <c r="F269" i="5"/>
  <c r="R269" i="5"/>
  <c r="J269" i="5"/>
  <c r="I269" i="5"/>
  <c r="R310" i="5"/>
  <c r="H310" i="5"/>
  <c r="I310" i="5"/>
  <c r="F310" i="5"/>
  <c r="J310"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F149" i="5"/>
  <c r="R149" i="5"/>
  <c r="J149"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81"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F2496" i="5"/>
  <c r="R2496" i="5"/>
  <c r="J2496" i="5"/>
  <c r="I2496" i="5"/>
  <c r="H2496" i="5"/>
  <c r="S2500" i="5"/>
  <c r="F64" i="6"/>
  <c r="G5" i="6"/>
  <c r="H5"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c r="D1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c r="G51" i="6"/>
  <c r="G16" i="6"/>
  <c r="H16" i="6"/>
  <c r="D16" i="6"/>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3" i="4"/>
  <c r="A4" i="5"/>
  <c r="I4" i="5"/>
  <c r="I14" i="6"/>
  <c r="I15" i="6"/>
  <c r="I16" i="6"/>
  <c r="I17" i="6"/>
  <c r="J24" i="6"/>
  <c r="I25" i="6"/>
  <c r="J36" i="6"/>
  <c r="I37" i="6"/>
  <c r="J44" i="6"/>
  <c r="I45" i="6"/>
  <c r="J52" i="6"/>
  <c r="J62" i="6"/>
  <c r="I63" i="6"/>
  <c r="I64" i="6"/>
  <c r="J65" i="6"/>
  <c r="I66" i="6"/>
  <c r="B59" i="1"/>
  <c r="F4" i="8"/>
  <c r="H4" i="8"/>
  <c r="I4" i="8"/>
  <c r="C4" i="8"/>
  <c r="S149" i="5"/>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387" i="5"/>
  <c r="S428" i="5"/>
  <c r="S448" i="5"/>
  <c r="S456" i="5"/>
  <c r="S435" i="5"/>
  <c r="S189" i="5"/>
  <c r="S228" i="5"/>
  <c r="S236" i="5"/>
  <c r="S224" i="5"/>
  <c r="S178"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74" i="5"/>
  <c r="S154" i="5"/>
  <c r="S156"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X225" i="5"/>
  <c r="S597" i="5"/>
  <c r="X229" i="5"/>
  <c r="S531" i="5"/>
  <c r="S355" i="5"/>
  <c r="X213" i="5"/>
  <c r="X328" i="5"/>
  <c r="X197" i="5"/>
  <c r="X233" i="5"/>
  <c r="S342" i="5"/>
  <c r="X205" i="5"/>
  <c r="X217" i="5"/>
  <c r="X201" i="5"/>
  <c r="X368" i="5"/>
  <c r="S314" i="5"/>
  <c r="S356" i="5"/>
  <c r="S382" i="5"/>
  <c r="X312" i="5"/>
  <c r="X344" i="5"/>
  <c r="X248"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R745" i="5"/>
  <c r="F261" i="5"/>
  <c r="F766" i="5"/>
  <c r="H745" i="5"/>
  <c r="H261" i="5"/>
  <c r="H2324" i="5"/>
  <c r="R1328" i="5"/>
  <c r="H561" i="5"/>
  <c r="F462" i="5"/>
  <c r="R1203" i="5"/>
  <c r="H573" i="5"/>
  <c r="I561" i="5"/>
  <c r="F1664" i="5"/>
  <c r="J1203" i="5"/>
  <c r="I573" i="5"/>
  <c r="J561" i="5"/>
  <c r="J296" i="5"/>
  <c r="I261" i="5"/>
  <c r="J871" i="5"/>
  <c r="F561"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264"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X1667"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X1659" i="5"/>
  <c r="I1651" i="5"/>
  <c r="J1643" i="5"/>
  <c r="X766"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2416" i="5"/>
  <c r="H1841" i="5"/>
  <c r="R1854" i="5"/>
  <c r="H1316" i="5"/>
  <c r="I978" i="5"/>
  <c r="F887" i="5"/>
  <c r="R729" i="5"/>
  <c r="F523" i="5"/>
  <c r="F1139" i="5"/>
  <c r="J579" i="5"/>
  <c r="I1841" i="5"/>
  <c r="R1810" i="5"/>
  <c r="F1470" i="5"/>
  <c r="R1316" i="5"/>
  <c r="I1085" i="5"/>
  <c r="I868" i="5"/>
  <c r="H729" i="5"/>
  <c r="H591" i="5"/>
  <c r="R410" i="5"/>
  <c r="H438" i="5"/>
  <c r="H410" i="5"/>
  <c r="I276" i="5"/>
  <c r="I729" i="5"/>
  <c r="J1841" i="5"/>
  <c r="H1695" i="5"/>
  <c r="J1085" i="5"/>
  <c r="I523" i="5"/>
  <c r="R438" i="5"/>
  <c r="I292" i="5"/>
  <c r="J305" i="5"/>
  <c r="J2416" i="5"/>
  <c r="J2159" i="5"/>
  <c r="F1875" i="5"/>
  <c r="R1769" i="5"/>
  <c r="R1699" i="5"/>
  <c r="I1695" i="5"/>
  <c r="I1671" i="5"/>
  <c r="F1125" i="5"/>
  <c r="F874" i="5"/>
  <c r="R887" i="5"/>
  <c r="F782" i="5"/>
  <c r="R756" i="5"/>
  <c r="I587" i="5"/>
  <c r="R430" i="5"/>
  <c r="J434"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X1303"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R313" i="5"/>
  <c r="H313" i="5"/>
  <c r="H206" i="5"/>
  <c r="I206" i="5"/>
  <c r="F206" i="5"/>
  <c r="R329" i="5"/>
  <c r="H329" i="5"/>
  <c r="J1509" i="5"/>
  <c r="H890" i="5"/>
  <c r="H914" i="5"/>
  <c r="J607" i="5"/>
  <c r="I2188" i="5"/>
  <c r="H2188" i="5"/>
  <c r="I1850" i="5"/>
  <c r="F1850" i="5"/>
  <c r="I1632" i="5"/>
  <c r="F1632" i="5"/>
  <c r="I238" i="5"/>
  <c r="R238" i="5"/>
  <c r="F238" i="5"/>
  <c r="I390" i="5"/>
  <c r="F390" i="5"/>
  <c r="F914" i="5"/>
  <c r="H711" i="5"/>
  <c r="H426" i="5"/>
  <c r="H193"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425" i="5"/>
  <c r="R2425" i="5"/>
  <c r="J2425" i="5"/>
  <c r="I2425" i="5"/>
  <c r="H2425" i="5"/>
  <c r="D5" i="6"/>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R401" i="5"/>
  <c r="J401" i="5"/>
  <c r="I401" i="5"/>
  <c r="H401" i="5"/>
  <c r="F401" i="5"/>
  <c r="J203" i="5"/>
  <c r="H203" i="5"/>
  <c r="F203" i="5"/>
  <c r="I203" i="5"/>
  <c r="R203" i="5"/>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X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X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X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X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X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X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X640" i="5"/>
  <c r="R640" i="5"/>
  <c r="J640" i="5"/>
  <c r="I608" i="5"/>
  <c r="H608" i="5"/>
  <c r="F608" i="5"/>
  <c r="R608" i="5"/>
  <c r="J608" i="5"/>
  <c r="R670" i="5"/>
  <c r="J670" i="5"/>
  <c r="I670" i="5"/>
  <c r="H670" i="5"/>
  <c r="F670" i="5"/>
  <c r="R662" i="5"/>
  <c r="J662" i="5"/>
  <c r="I662" i="5"/>
  <c r="H662" i="5"/>
  <c r="F662" i="5"/>
  <c r="X654"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R983" i="5"/>
  <c r="J983" i="5"/>
  <c r="I983" i="5"/>
  <c r="R1599" i="5"/>
  <c r="J1599" i="5"/>
  <c r="I1599" i="5"/>
  <c r="H1599" i="5"/>
  <c r="F1599" i="5"/>
  <c r="X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X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X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225" i="5"/>
  <c r="S541" i="5"/>
  <c r="S359" i="5"/>
  <c r="S481"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157" i="5"/>
  <c r="S332" i="5"/>
  <c r="S450" i="5"/>
  <c r="S334" i="5"/>
  <c r="S204" i="5"/>
  <c r="S152" i="5"/>
  <c r="S165" i="5"/>
  <c r="S316" i="5"/>
  <c r="S581" i="5"/>
  <c r="S499" i="5"/>
  <c r="S346" i="5"/>
  <c r="S511" i="5"/>
  <c r="S220" i="5"/>
  <c r="S502" i="5"/>
  <c r="S477" i="5"/>
  <c r="S325" i="5"/>
  <c r="S513"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153" i="5"/>
  <c r="S300" i="5"/>
  <c r="S245" i="5"/>
  <c r="S253" i="5"/>
  <c r="S205" i="5"/>
  <c r="S324" i="5"/>
  <c r="S526" i="5"/>
  <c r="S368" i="5"/>
  <c r="S380" i="5"/>
  <c r="S308" i="5"/>
  <c r="S596" i="5"/>
  <c r="X504" i="5"/>
  <c r="S598" i="5"/>
  <c r="S610" i="5"/>
  <c r="X576" i="5"/>
  <c r="S600" i="5"/>
  <c r="X566" i="5"/>
  <c r="X280" i="5"/>
  <c r="X523" i="5"/>
  <c r="S599" i="5"/>
  <c r="X480" i="5"/>
  <c r="X163" i="5"/>
  <c r="S381" i="5"/>
  <c r="X296" i="5"/>
  <c r="X193" i="5"/>
  <c r="S532" i="5"/>
  <c r="X512" i="5"/>
  <c r="S354" i="5"/>
  <c r="S601" i="5"/>
  <c r="S602" i="5"/>
  <c r="S604" i="5"/>
  <c r="S606" i="5"/>
  <c r="S313" i="5"/>
  <c r="X459" i="5"/>
  <c r="X264" i="5"/>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210" i="5"/>
  <c r="S473" i="5"/>
  <c r="S584" i="5"/>
  <c r="S582" i="5"/>
  <c r="S587" i="5"/>
  <c r="S488" i="5"/>
  <c r="S592" i="5"/>
  <c r="G64" i="6" a="1"/>
  <c r="B20" i="6"/>
  <c r="F19" i="6"/>
  <c r="G14" i="6"/>
  <c r="H14" i="6"/>
  <c r="C110" i="5"/>
  <c r="B31" i="6"/>
  <c r="G31" i="6"/>
  <c r="F2365" i="5"/>
  <c r="R2465" i="5"/>
  <c r="F2493" i="5"/>
  <c r="I2437" i="5"/>
  <c r="C4" i="6"/>
  <c r="B40" i="6"/>
  <c r="G40" i="6"/>
  <c r="F25" i="6"/>
  <c r="F40" i="6"/>
  <c r="H40" i="6"/>
  <c r="D40" i="6"/>
  <c r="C17" i="6"/>
  <c r="B36" i="6"/>
  <c r="G36" i="6"/>
  <c r="B26" i="6"/>
  <c r="G26" i="6"/>
  <c r="F26" i="6"/>
  <c r="B41" i="6"/>
  <c r="G41" i="6"/>
  <c r="C16" i="6"/>
  <c r="G21" i="6"/>
  <c r="H21" i="6"/>
  <c r="C21" i="6"/>
  <c r="B46" i="6"/>
  <c r="G46" i="6"/>
  <c r="B55" i="4"/>
  <c r="A38" i="6"/>
  <c r="B81" i="4"/>
  <c r="A58" i="6"/>
  <c r="B37" i="4"/>
  <c r="A23" i="6"/>
  <c r="B75" i="4"/>
  <c r="A54" i="6"/>
  <c r="D17" i="6"/>
  <c r="C15" i="6"/>
  <c r="B22" i="6"/>
  <c r="B37" i="6"/>
  <c r="G37" i="6"/>
  <c r="B30" i="6"/>
  <c r="G30" i="6"/>
  <c r="B49" i="4"/>
  <c r="A33" i="6"/>
  <c r="B61" i="4"/>
  <c r="A43" i="6"/>
  <c r="B77" i="4"/>
  <c r="A55" i="6"/>
  <c r="B43" i="4"/>
  <c r="A28" i="6"/>
  <c r="G20" i="6"/>
  <c r="H20" i="6"/>
  <c r="B35" i="6"/>
  <c r="G35" i="6"/>
  <c r="B87" i="4"/>
  <c r="A62" i="6"/>
  <c r="B31" i="4"/>
  <c r="A18" i="6"/>
  <c r="D14" i="6"/>
  <c r="F24" i="6"/>
  <c r="B49" i="6"/>
  <c r="G49" i="6"/>
  <c r="B29" i="6"/>
  <c r="G29" i="6"/>
  <c r="G19" i="6"/>
  <c r="H19" i="6"/>
  <c r="B44" i="6"/>
  <c r="G44" i="6"/>
  <c r="B24" i="6"/>
  <c r="G24" i="6"/>
  <c r="B39" i="6"/>
  <c r="G39" i="6"/>
  <c r="B34" i="6"/>
  <c r="G34" i="6"/>
  <c r="B85" i="4"/>
  <c r="A60" i="6"/>
  <c r="B89" i="4"/>
  <c r="A63" i="6"/>
  <c r="B79" i="4"/>
  <c r="A57" i="6"/>
  <c r="C14" i="6"/>
  <c r="B83" i="4"/>
  <c r="A59" i="6"/>
  <c r="B67" i="4"/>
  <c r="A48" i="6"/>
  <c r="C12" i="6"/>
  <c r="C11" i="6"/>
  <c r="C10" i="6"/>
  <c r="C9" i="6"/>
  <c r="C8" i="6"/>
  <c r="C7" i="6"/>
  <c r="D74" i="4"/>
  <c r="D31" i="4"/>
  <c r="C5" i="6"/>
  <c r="C6" i="6"/>
  <c r="C101" i="5"/>
  <c r="B56" i="4"/>
  <c r="A39" i="6"/>
  <c r="B62" i="4"/>
  <c r="A44" i="6"/>
  <c r="A24" i="6"/>
  <c r="A17" i="6"/>
  <c r="B50" i="4"/>
  <c r="A34" i="6"/>
  <c r="B53" i="4"/>
  <c r="A37" i="6"/>
  <c r="B52" i="4"/>
  <c r="A36" i="6"/>
  <c r="D67" i="4"/>
  <c r="C146" i="5"/>
  <c r="C141" i="5"/>
  <c r="C136" i="5"/>
  <c r="C130" i="5"/>
  <c r="C125" i="5"/>
  <c r="C120" i="5"/>
  <c r="C114" i="5"/>
  <c r="C109" i="5"/>
  <c r="C100" i="5"/>
  <c r="C145" i="5"/>
  <c r="C140" i="5"/>
  <c r="C134" i="5"/>
  <c r="C129" i="5"/>
  <c r="C124" i="5"/>
  <c r="C118" i="5"/>
  <c r="C113" i="5"/>
  <c r="C106" i="5"/>
  <c r="C91" i="5"/>
  <c r="B148" i="5"/>
  <c r="C148" i="5"/>
  <c r="C144" i="5"/>
  <c r="C138" i="5"/>
  <c r="C133" i="5"/>
  <c r="C128" i="5"/>
  <c r="C122" i="5"/>
  <c r="C117" i="5"/>
  <c r="C112" i="5"/>
  <c r="C104" i="5"/>
  <c r="B144" i="5"/>
  <c r="V144" i="5"/>
  <c r="B147" i="5"/>
  <c r="B146" i="5"/>
  <c r="B145" i="5"/>
  <c r="B70" i="4"/>
  <c r="A51" i="6"/>
  <c r="D37" i="4"/>
  <c r="F793" i="5"/>
  <c r="R777" i="5"/>
  <c r="F777" i="5"/>
  <c r="J785" i="5"/>
  <c r="J777" i="5"/>
  <c r="I785" i="5"/>
  <c r="J793" i="5"/>
  <c r="H785" i="5"/>
  <c r="H777" i="5"/>
  <c r="G793" i="5"/>
  <c r="G785" i="5"/>
  <c r="G777" i="5"/>
  <c r="R785" i="5"/>
  <c r="F785" i="5"/>
  <c r="C143" i="5"/>
  <c r="C139" i="5"/>
  <c r="C135" i="5"/>
  <c r="C131" i="5"/>
  <c r="C127" i="5"/>
  <c r="C123" i="5"/>
  <c r="C119" i="5"/>
  <c r="C115" i="5"/>
  <c r="C111" i="5"/>
  <c r="C105" i="5"/>
  <c r="C98" i="5"/>
  <c r="B142" i="5"/>
  <c r="B138" i="5"/>
  <c r="B134" i="5"/>
  <c r="B130" i="5"/>
  <c r="B126" i="5"/>
  <c r="B122" i="5"/>
  <c r="B118" i="5"/>
  <c r="B114" i="5"/>
  <c r="B99" i="5"/>
  <c r="B141" i="5"/>
  <c r="B137" i="5"/>
  <c r="B133" i="5"/>
  <c r="V133" i="5"/>
  <c r="B129" i="5"/>
  <c r="V129" i="5"/>
  <c r="B125" i="5"/>
  <c r="B121" i="5"/>
  <c r="B117" i="5"/>
  <c r="V117" i="5"/>
  <c r="B113" i="5"/>
  <c r="V113" i="5"/>
  <c r="B140" i="5"/>
  <c r="B136" i="5"/>
  <c r="B132" i="5"/>
  <c r="B128" i="5"/>
  <c r="B124" i="5"/>
  <c r="B120" i="5"/>
  <c r="B116" i="5"/>
  <c r="B112" i="5"/>
  <c r="B143" i="5"/>
  <c r="B139" i="5"/>
  <c r="B135" i="5"/>
  <c r="B131" i="5"/>
  <c r="B127" i="5"/>
  <c r="B123" i="5"/>
  <c r="B119" i="5"/>
  <c r="B115" i="5"/>
  <c r="B111" i="5"/>
  <c r="C86" i="5"/>
  <c r="C69" i="5"/>
  <c r="B107" i="5"/>
  <c r="C108" i="5"/>
  <c r="C102" i="5"/>
  <c r="C97" i="5"/>
  <c r="C81" i="5"/>
  <c r="B103" i="5"/>
  <c r="C95" i="5"/>
  <c r="C90" i="5"/>
  <c r="C85" i="5"/>
  <c r="C77" i="5"/>
  <c r="C68" i="5"/>
  <c r="B72" i="5"/>
  <c r="C94" i="5"/>
  <c r="C89" i="5"/>
  <c r="C83" i="5"/>
  <c r="C76" i="5"/>
  <c r="C63" i="5"/>
  <c r="C93" i="5"/>
  <c r="C87" i="5"/>
  <c r="C82" i="5"/>
  <c r="C73" i="5"/>
  <c r="B94" i="5"/>
  <c r="B86" i="5"/>
  <c r="A14" i="6"/>
  <c r="A27" i="6"/>
  <c r="B110" i="5"/>
  <c r="B106" i="5"/>
  <c r="B102" i="5"/>
  <c r="B98" i="5"/>
  <c r="B93" i="5"/>
  <c r="AB93" i="5"/>
  <c r="B85" i="5"/>
  <c r="B68" i="5"/>
  <c r="B59" i="4"/>
  <c r="A42" i="6"/>
  <c r="B109" i="5"/>
  <c r="B105" i="5"/>
  <c r="B101" i="5"/>
  <c r="B97" i="5"/>
  <c r="B90" i="5"/>
  <c r="B82" i="5"/>
  <c r="B34" i="4"/>
  <c r="A21" i="6"/>
  <c r="B71" i="4"/>
  <c r="A52" i="6"/>
  <c r="C107" i="5"/>
  <c r="C103" i="5"/>
  <c r="C99" i="5"/>
  <c r="C96" i="5"/>
  <c r="C92" i="5"/>
  <c r="C88" i="5"/>
  <c r="C84" i="5"/>
  <c r="C80" i="5"/>
  <c r="C72" i="5"/>
  <c r="C62" i="5"/>
  <c r="B108" i="5"/>
  <c r="B104" i="5"/>
  <c r="B100" i="5"/>
  <c r="B89" i="5"/>
  <c r="B81" i="5"/>
  <c r="A26" i="6"/>
  <c r="D43" i="4"/>
  <c r="B64" i="4"/>
  <c r="A46" i="6"/>
  <c r="D55" i="4"/>
  <c r="D61" i="4"/>
  <c r="B96" i="5"/>
  <c r="B92" i="5"/>
  <c r="B88" i="5"/>
  <c r="B84" i="5"/>
  <c r="B80" i="5"/>
  <c r="B95" i="5"/>
  <c r="B91" i="5"/>
  <c r="B87" i="5"/>
  <c r="B83" i="5"/>
  <c r="B76" i="5"/>
  <c r="B79" i="5"/>
  <c r="B75" i="5"/>
  <c r="B71" i="5"/>
  <c r="B67" i="5"/>
  <c r="C79" i="5"/>
  <c r="C75" i="5"/>
  <c r="C71" i="5"/>
  <c r="C67" i="5"/>
  <c r="C59" i="5"/>
  <c r="B78" i="5"/>
  <c r="B74" i="5"/>
  <c r="B70" i="5"/>
  <c r="B66" i="5"/>
  <c r="C78" i="5"/>
  <c r="C74" i="5"/>
  <c r="C70" i="5"/>
  <c r="C66" i="5"/>
  <c r="C58" i="5"/>
  <c r="B77" i="5"/>
  <c r="B73" i="5"/>
  <c r="B69" i="5"/>
  <c r="B64" i="5"/>
  <c r="B60" i="5"/>
  <c r="B56" i="5"/>
  <c r="B63" i="5"/>
  <c r="B59" i="5"/>
  <c r="D49" i="4"/>
  <c r="C65" i="5"/>
  <c r="C61" i="5"/>
  <c r="C57" i="5"/>
  <c r="B62" i="5"/>
  <c r="B58" i="5"/>
  <c r="C64" i="5"/>
  <c r="C60" i="5"/>
  <c r="C56" i="5"/>
  <c r="B65" i="5"/>
  <c r="B61" i="5"/>
  <c r="B57" i="5"/>
  <c r="B55" i="5"/>
  <c r="C55" i="5"/>
  <c r="B54" i="5"/>
  <c r="C54" i="5"/>
  <c r="C51" i="5"/>
  <c r="C50" i="5"/>
  <c r="B52" i="5"/>
  <c r="B51" i="5"/>
  <c r="G55" i="4"/>
  <c r="A25" i="6"/>
  <c r="G37" i="4"/>
  <c r="C53" i="5"/>
  <c r="C31" i="5"/>
  <c r="B50" i="5"/>
  <c r="B57" i="4"/>
  <c r="A40" i="6"/>
  <c r="B69" i="4"/>
  <c r="A50" i="6"/>
  <c r="G61" i="4"/>
  <c r="C52" i="5"/>
  <c r="C23" i="5"/>
  <c r="B53" i="5"/>
  <c r="C47" i="5"/>
  <c r="C15" i="5"/>
  <c r="B40" i="5"/>
  <c r="C39" i="5"/>
  <c r="B63" i="4"/>
  <c r="A45" i="6"/>
  <c r="B5" i="5"/>
  <c r="B16" i="5"/>
  <c r="B32" i="5"/>
  <c r="B48" i="5"/>
  <c r="C11" i="5"/>
  <c r="C19" i="5"/>
  <c r="C27" i="5"/>
  <c r="C35" i="5"/>
  <c r="C43" i="5"/>
  <c r="B6" i="5"/>
  <c r="B20" i="5"/>
  <c r="B36" i="5"/>
  <c r="C12" i="5"/>
  <c r="C20" i="5"/>
  <c r="C28" i="5"/>
  <c r="C36" i="5"/>
  <c r="C44" i="5"/>
  <c r="C6" i="5"/>
  <c r="V6" i="5"/>
  <c r="B12" i="5"/>
  <c r="B28" i="5"/>
  <c r="B44" i="5"/>
  <c r="C16" i="5"/>
  <c r="V16" i="5"/>
  <c r="G16" i="5"/>
  <c r="C24" i="5"/>
  <c r="AB24" i="5"/>
  <c r="C32" i="5"/>
  <c r="C40" i="5"/>
  <c r="C48" i="5"/>
  <c r="G31" i="4"/>
  <c r="G67" i="4"/>
  <c r="G49" i="4"/>
  <c r="G74" i="4"/>
  <c r="B33" i="4"/>
  <c r="A20" i="6"/>
  <c r="A15" i="6"/>
  <c r="B47" i="5"/>
  <c r="B43" i="5"/>
  <c r="B39" i="5"/>
  <c r="B35" i="5"/>
  <c r="B31" i="5"/>
  <c r="B27" i="5"/>
  <c r="B23" i="5"/>
  <c r="B19" i="5"/>
  <c r="B15" i="5"/>
  <c r="B11" i="5"/>
  <c r="C7" i="5"/>
  <c r="C5" i="5"/>
  <c r="C46" i="5"/>
  <c r="C42" i="5"/>
  <c r="C38" i="5"/>
  <c r="C34" i="5"/>
  <c r="C30" i="5"/>
  <c r="C26" i="5"/>
  <c r="C22" i="5"/>
  <c r="C18" i="5"/>
  <c r="C14" i="5"/>
  <c r="C10" i="5"/>
  <c r="B46" i="5"/>
  <c r="B42" i="5"/>
  <c r="B38" i="5"/>
  <c r="B34" i="5"/>
  <c r="B30" i="5"/>
  <c r="B26" i="5"/>
  <c r="B22" i="5"/>
  <c r="B18" i="5"/>
  <c r="B14" i="5"/>
  <c r="B10" i="5"/>
  <c r="C8" i="5"/>
  <c r="B8" i="5"/>
  <c r="C49" i="5"/>
  <c r="C45" i="5"/>
  <c r="C41" i="5"/>
  <c r="C37" i="5"/>
  <c r="C33" i="5"/>
  <c r="C29" i="5"/>
  <c r="C25" i="5"/>
  <c r="C21" i="5"/>
  <c r="C17" i="5"/>
  <c r="C13" i="5"/>
  <c r="C9" i="5"/>
  <c r="B49" i="5"/>
  <c r="B45" i="5"/>
  <c r="B41" i="5"/>
  <c r="B37" i="5"/>
  <c r="B33" i="5"/>
  <c r="B29" i="5"/>
  <c r="B25" i="5"/>
  <c r="B21" i="5"/>
  <c r="B17" i="5"/>
  <c r="B13" i="5"/>
  <c r="B9" i="5"/>
  <c r="B7" i="5"/>
  <c r="G64" i="6"/>
  <c r="AB86" i="5"/>
  <c r="V110" i="5"/>
  <c r="H110" i="5"/>
  <c r="B50" i="6"/>
  <c r="G50" i="6"/>
  <c r="B25" i="6"/>
  <c r="G25" i="6"/>
  <c r="H25" i="6"/>
  <c r="B45" i="6"/>
  <c r="G45" i="6"/>
  <c r="F35" i="6"/>
  <c r="F50" i="6"/>
  <c r="H50" i="6"/>
  <c r="D50" i="6"/>
  <c r="C40" i="6"/>
  <c r="F45" i="6"/>
  <c r="H45" i="6"/>
  <c r="F30" i="6"/>
  <c r="F66" i="6"/>
  <c r="H30" i="6"/>
  <c r="D30" i="6"/>
  <c r="H35" i="6"/>
  <c r="D35" i="6"/>
  <c r="D21" i="6"/>
  <c r="K67" i="6"/>
  <c r="F46" i="6"/>
  <c r="H46" i="6"/>
  <c r="F36" i="6"/>
  <c r="H36" i="6"/>
  <c r="F41" i="6"/>
  <c r="H41" i="6"/>
  <c r="F67" i="6"/>
  <c r="F31" i="6"/>
  <c r="H31" i="6"/>
  <c r="F51" i="6"/>
  <c r="H51" i="6"/>
  <c r="H26" i="6"/>
  <c r="B32" i="6"/>
  <c r="G32" i="6"/>
  <c r="B52" i="6"/>
  <c r="G52" i="6"/>
  <c r="B42" i="6"/>
  <c r="G42" i="6"/>
  <c r="G22" i="6"/>
  <c r="H22" i="6"/>
  <c r="B47" i="6"/>
  <c r="G47" i="6"/>
  <c r="B27" i="6"/>
  <c r="G27" i="6"/>
  <c r="F27" i="6"/>
  <c r="F54" i="6"/>
  <c r="K66" i="6"/>
  <c r="D20" i="6"/>
  <c r="C20" i="6"/>
  <c r="D19" i="6"/>
  <c r="K65" i="6"/>
  <c r="C19" i="6"/>
  <c r="F44" i="6"/>
  <c r="H44" i="6"/>
  <c r="F39" i="6"/>
  <c r="H39" i="6"/>
  <c r="F29" i="6"/>
  <c r="H29" i="6"/>
  <c r="H24" i="6"/>
  <c r="F65" i="6"/>
  <c r="F34" i="6"/>
  <c r="H34" i="6"/>
  <c r="F49" i="6"/>
  <c r="H49" i="6"/>
  <c r="V86" i="5"/>
  <c r="J86" i="5"/>
  <c r="AB68" i="5"/>
  <c r="V90" i="5"/>
  <c r="H90" i="5"/>
  <c r="AB44" i="5"/>
  <c r="V36" i="5"/>
  <c r="G36" i="5"/>
  <c r="V98" i="5"/>
  <c r="F98" i="5"/>
  <c r="V72" i="5"/>
  <c r="H72" i="5"/>
  <c r="AB90" i="5"/>
  <c r="V94" i="5"/>
  <c r="R94" i="5"/>
  <c r="V68" i="5"/>
  <c r="F68" i="5"/>
  <c r="V148" i="5"/>
  <c r="AB144" i="5"/>
  <c r="AB148" i="5"/>
  <c r="AB82" i="5"/>
  <c r="V93" i="5"/>
  <c r="F93" i="5"/>
  <c r="V147" i="5"/>
  <c r="AB147" i="5"/>
  <c r="AB145" i="5"/>
  <c r="V145" i="5"/>
  <c r="AB146" i="5"/>
  <c r="V146" i="5"/>
  <c r="V80" i="5"/>
  <c r="R80" i="5"/>
  <c r="V96" i="5"/>
  <c r="I96" i="5"/>
  <c r="G144" i="5"/>
  <c r="R144" i="5"/>
  <c r="I144" i="5"/>
  <c r="E144" i="5"/>
  <c r="F144" i="5"/>
  <c r="H144" i="5"/>
  <c r="J144" i="5"/>
  <c r="V85" i="5"/>
  <c r="G85" i="5"/>
  <c r="R117" i="5"/>
  <c r="E117" i="5"/>
  <c r="X117" i="5"/>
  <c r="H117" i="5"/>
  <c r="I117" i="5"/>
  <c r="F117" i="5"/>
  <c r="J117" i="5"/>
  <c r="G117" i="5"/>
  <c r="R113" i="5"/>
  <c r="H113" i="5"/>
  <c r="I113" i="5"/>
  <c r="E113" i="5"/>
  <c r="X113" i="5"/>
  <c r="F113" i="5"/>
  <c r="J113" i="5"/>
  <c r="G113" i="5"/>
  <c r="R129" i="5"/>
  <c r="E129" i="5"/>
  <c r="X129" i="5"/>
  <c r="I129" i="5"/>
  <c r="F129" i="5"/>
  <c r="J129" i="5"/>
  <c r="H129" i="5"/>
  <c r="G129" i="5"/>
  <c r="R133" i="5"/>
  <c r="I133" i="5"/>
  <c r="H133" i="5"/>
  <c r="E133" i="5"/>
  <c r="X133" i="5"/>
  <c r="F133" i="5"/>
  <c r="J133" i="5"/>
  <c r="G133" i="5"/>
  <c r="V115" i="5"/>
  <c r="AB115" i="5"/>
  <c r="AB131" i="5"/>
  <c r="V131" i="5"/>
  <c r="V112" i="5"/>
  <c r="AB112" i="5"/>
  <c r="V128" i="5"/>
  <c r="AB128" i="5"/>
  <c r="AB123" i="5"/>
  <c r="V123" i="5"/>
  <c r="AB139" i="5"/>
  <c r="V139" i="5"/>
  <c r="V120" i="5"/>
  <c r="AB120" i="5"/>
  <c r="V136" i="5"/>
  <c r="AB136" i="5"/>
  <c r="AB121" i="5"/>
  <c r="AB137" i="5"/>
  <c r="V114" i="5"/>
  <c r="AB114" i="5"/>
  <c r="V130" i="5"/>
  <c r="AB130" i="5"/>
  <c r="AB76" i="5"/>
  <c r="AB94" i="5"/>
  <c r="AB111" i="5"/>
  <c r="V111" i="5"/>
  <c r="V127" i="5"/>
  <c r="AB127" i="5"/>
  <c r="V143" i="5"/>
  <c r="AB143" i="5"/>
  <c r="V124" i="5"/>
  <c r="AB124" i="5"/>
  <c r="V140" i="5"/>
  <c r="AB140" i="5"/>
  <c r="AB125" i="5"/>
  <c r="AB141" i="5"/>
  <c r="V118" i="5"/>
  <c r="AB118" i="5"/>
  <c r="V134" i="5"/>
  <c r="AB134" i="5"/>
  <c r="AB113" i="5"/>
  <c r="AB129" i="5"/>
  <c r="V122" i="5"/>
  <c r="AB122" i="5"/>
  <c r="V138" i="5"/>
  <c r="AB138" i="5"/>
  <c r="V121" i="5"/>
  <c r="V137" i="5"/>
  <c r="V119" i="5"/>
  <c r="AB119" i="5"/>
  <c r="V135" i="5"/>
  <c r="AB135" i="5"/>
  <c r="V116" i="5"/>
  <c r="AB116" i="5"/>
  <c r="V132" i="5"/>
  <c r="AB132" i="5"/>
  <c r="AB117" i="5"/>
  <c r="AB133" i="5"/>
  <c r="V126" i="5"/>
  <c r="AB126" i="5"/>
  <c r="V142" i="5"/>
  <c r="AB142" i="5"/>
  <c r="V125" i="5"/>
  <c r="V141" i="5"/>
  <c r="AB81" i="5"/>
  <c r="V88" i="5"/>
  <c r="H88" i="5"/>
  <c r="V89" i="5"/>
  <c r="J89" i="5"/>
  <c r="AB85" i="5"/>
  <c r="AB89" i="5"/>
  <c r="V76" i="5"/>
  <c r="F76" i="5"/>
  <c r="V100" i="5"/>
  <c r="AB100" i="5"/>
  <c r="AB72" i="5"/>
  <c r="V82" i="5"/>
  <c r="I82" i="5"/>
  <c r="V81" i="5"/>
  <c r="G81" i="5"/>
  <c r="V108" i="5"/>
  <c r="AB108" i="5"/>
  <c r="V99" i="5"/>
  <c r="G99" i="5"/>
  <c r="AB109" i="5"/>
  <c r="V109" i="5"/>
  <c r="AB110" i="5"/>
  <c r="V103" i="5"/>
  <c r="G103" i="5"/>
  <c r="AB103" i="5"/>
  <c r="V97" i="5"/>
  <c r="AB97" i="5"/>
  <c r="J110" i="5"/>
  <c r="AB98" i="5"/>
  <c r="AB99" i="5"/>
  <c r="V107" i="5"/>
  <c r="G107" i="5"/>
  <c r="AB101" i="5"/>
  <c r="V101" i="5"/>
  <c r="AB102" i="5"/>
  <c r="V102" i="5"/>
  <c r="AB107" i="5"/>
  <c r="V104" i="5"/>
  <c r="AB104" i="5"/>
  <c r="V105" i="5"/>
  <c r="AB105" i="5"/>
  <c r="V106" i="5"/>
  <c r="AB106" i="5"/>
  <c r="V40" i="5"/>
  <c r="G40" i="5"/>
  <c r="V20" i="5"/>
  <c r="G20" i="5"/>
  <c r="V83" i="5"/>
  <c r="AB83" i="5"/>
  <c r="AB84" i="5"/>
  <c r="H93" i="5"/>
  <c r="V87" i="5"/>
  <c r="AB87" i="5"/>
  <c r="AB88" i="5"/>
  <c r="H85" i="5"/>
  <c r="V91" i="5"/>
  <c r="AB91" i="5"/>
  <c r="AB92" i="5"/>
  <c r="F90" i="5"/>
  <c r="V84" i="5"/>
  <c r="V92" i="5"/>
  <c r="V95" i="5"/>
  <c r="AB95" i="5"/>
  <c r="AB80" i="5"/>
  <c r="AB96" i="5"/>
  <c r="AB73" i="5"/>
  <c r="V73" i="5"/>
  <c r="V70" i="5"/>
  <c r="G70" i="5"/>
  <c r="AB70" i="5"/>
  <c r="V67" i="5"/>
  <c r="G67" i="5"/>
  <c r="AB71" i="5"/>
  <c r="AB77" i="5"/>
  <c r="V77" i="5"/>
  <c r="V74" i="5"/>
  <c r="G74" i="5"/>
  <c r="AB74" i="5"/>
  <c r="V71" i="5"/>
  <c r="G71" i="5"/>
  <c r="AB75" i="5"/>
  <c r="V28" i="5"/>
  <c r="G28" i="5"/>
  <c r="V78" i="5"/>
  <c r="G78" i="5"/>
  <c r="AB78" i="5"/>
  <c r="V75" i="5"/>
  <c r="G75" i="5"/>
  <c r="AB79" i="5"/>
  <c r="AB69" i="5"/>
  <c r="V69" i="5"/>
  <c r="V66" i="5"/>
  <c r="G66" i="5"/>
  <c r="AB66" i="5"/>
  <c r="V79" i="5"/>
  <c r="AB67" i="5"/>
  <c r="V32" i="5"/>
  <c r="G32" i="5"/>
  <c r="V56" i="5"/>
  <c r="AB62" i="5"/>
  <c r="V62" i="5"/>
  <c r="AB60" i="5"/>
  <c r="AB57" i="5"/>
  <c r="V60" i="5"/>
  <c r="G60" i="5"/>
  <c r="V57" i="5"/>
  <c r="G57" i="5"/>
  <c r="AB59" i="5"/>
  <c r="AB64" i="5"/>
  <c r="AB61" i="5"/>
  <c r="V64" i="5"/>
  <c r="V61" i="5"/>
  <c r="AB63" i="5"/>
  <c r="V59" i="5"/>
  <c r="AB65" i="5"/>
  <c r="V58" i="5"/>
  <c r="AB58" i="5"/>
  <c r="V65" i="5"/>
  <c r="G65" i="5"/>
  <c r="AB56" i="5"/>
  <c r="V63" i="5"/>
  <c r="V51" i="5"/>
  <c r="H51" i="5"/>
  <c r="V54" i="5"/>
  <c r="G54" i="5"/>
  <c r="AB54" i="5"/>
  <c r="V55" i="5"/>
  <c r="G55" i="5"/>
  <c r="V48" i="5"/>
  <c r="G48" i="5"/>
  <c r="AB55" i="5"/>
  <c r="AB12" i="5"/>
  <c r="V50" i="5"/>
  <c r="G50" i="5"/>
  <c r="V52" i="5"/>
  <c r="G52" i="5"/>
  <c r="V53" i="5"/>
  <c r="G53" i="5"/>
  <c r="V24" i="5"/>
  <c r="G24" i="5"/>
  <c r="AB28" i="5"/>
  <c r="AB52" i="5"/>
  <c r="AB53" i="5"/>
  <c r="AB50" i="5"/>
  <c r="AB51" i="5"/>
  <c r="V12" i="5"/>
  <c r="G12" i="5"/>
  <c r="AB6" i="5"/>
  <c r="AB16" i="5"/>
  <c r="AB40" i="5"/>
  <c r="AB36" i="5"/>
  <c r="AB48" i="5"/>
  <c r="V44" i="5"/>
  <c r="G44" i="5"/>
  <c r="AB20" i="5"/>
  <c r="AB32" i="5"/>
  <c r="AB25" i="5"/>
  <c r="V45" i="5"/>
  <c r="V5" i="5"/>
  <c r="G5" i="5"/>
  <c r="AB5" i="5"/>
  <c r="V19" i="5"/>
  <c r="AB19" i="5"/>
  <c r="AB13" i="5"/>
  <c r="AB45" i="5"/>
  <c r="V33" i="5"/>
  <c r="G33" i="5"/>
  <c r="AB14" i="5"/>
  <c r="AB17" i="5"/>
  <c r="AB33" i="5"/>
  <c r="AB49" i="5"/>
  <c r="V21" i="5"/>
  <c r="V37" i="5"/>
  <c r="G37" i="5"/>
  <c r="AB8" i="5"/>
  <c r="AB18" i="5"/>
  <c r="AB34" i="5"/>
  <c r="V10" i="5"/>
  <c r="G10" i="5"/>
  <c r="V26" i="5"/>
  <c r="G26" i="5"/>
  <c r="V42" i="5"/>
  <c r="G42" i="5"/>
  <c r="V11" i="5"/>
  <c r="AB11" i="5"/>
  <c r="V27" i="5"/>
  <c r="AB27" i="5"/>
  <c r="V43" i="5"/>
  <c r="AB43" i="5"/>
  <c r="AB9" i="5"/>
  <c r="V29" i="5"/>
  <c r="G29" i="5"/>
  <c r="AB10" i="5"/>
  <c r="V34" i="5"/>
  <c r="G34" i="5"/>
  <c r="AB7" i="5"/>
  <c r="AB21" i="5"/>
  <c r="AB37" i="5"/>
  <c r="V9" i="5"/>
  <c r="G9" i="5"/>
  <c r="V25" i="5"/>
  <c r="G25" i="5"/>
  <c r="V41" i="5"/>
  <c r="G41" i="5"/>
  <c r="V8" i="5"/>
  <c r="G8" i="5"/>
  <c r="AB22" i="5"/>
  <c r="AB38" i="5"/>
  <c r="V14" i="5"/>
  <c r="G14" i="5"/>
  <c r="V30" i="5"/>
  <c r="G30" i="5"/>
  <c r="V46" i="5"/>
  <c r="G46" i="5"/>
  <c r="V15" i="5"/>
  <c r="AB15" i="5"/>
  <c r="V31" i="5"/>
  <c r="AB31" i="5"/>
  <c r="V47" i="5"/>
  <c r="AB47" i="5"/>
  <c r="E16" i="5"/>
  <c r="J16" i="5"/>
  <c r="H16" i="5"/>
  <c r="F16" i="5"/>
  <c r="I16" i="5"/>
  <c r="R16" i="5"/>
  <c r="J6" i="5"/>
  <c r="E6" i="5"/>
  <c r="G6" i="5"/>
  <c r="R6" i="5"/>
  <c r="H6" i="5"/>
  <c r="I6" i="5"/>
  <c r="F6" i="5"/>
  <c r="AB41" i="5"/>
  <c r="V13" i="5"/>
  <c r="G13" i="5"/>
  <c r="AB26" i="5"/>
  <c r="AB42" i="5"/>
  <c r="V18" i="5"/>
  <c r="V35" i="5"/>
  <c r="AB35" i="5"/>
  <c r="AB29" i="5"/>
  <c r="V17" i="5"/>
  <c r="G17" i="5"/>
  <c r="V49" i="5"/>
  <c r="G49" i="5"/>
  <c r="AB30" i="5"/>
  <c r="AB46" i="5"/>
  <c r="V22" i="5"/>
  <c r="G22" i="5"/>
  <c r="V38" i="5"/>
  <c r="G38" i="5"/>
  <c r="V7" i="5"/>
  <c r="G7" i="5"/>
  <c r="V23" i="5"/>
  <c r="AB23" i="5"/>
  <c r="V39" i="5"/>
  <c r="AB39" i="5"/>
  <c r="F69" i="6"/>
  <c r="C69" i="6"/>
  <c r="B64" i="6"/>
  <c r="H64" i="6"/>
  <c r="S113" i="5"/>
  <c r="S133" i="5"/>
  <c r="S117" i="5"/>
  <c r="S129" i="5"/>
  <c r="C50" i="6"/>
  <c r="I110" i="5"/>
  <c r="R110" i="5"/>
  <c r="G110" i="5"/>
  <c r="F110" i="5"/>
  <c r="E110" i="5"/>
  <c r="X110" i="5"/>
  <c r="D25" i="6"/>
  <c r="C25" i="6"/>
  <c r="E90" i="5"/>
  <c r="R90" i="5"/>
  <c r="G90" i="5"/>
  <c r="C35" i="6"/>
  <c r="C30" i="6"/>
  <c r="D45" i="6"/>
  <c r="C45" i="6"/>
  <c r="G98" i="5"/>
  <c r="I93" i="5"/>
  <c r="I98" i="5"/>
  <c r="D31" i="6"/>
  <c r="C31" i="6"/>
  <c r="D46" i="6"/>
  <c r="C46" i="6"/>
  <c r="D51" i="6"/>
  <c r="C51" i="6"/>
  <c r="I36" i="5"/>
  <c r="D36" i="6"/>
  <c r="C36" i="6"/>
  <c r="E86" i="5"/>
  <c r="X86" i="5"/>
  <c r="D26" i="6"/>
  <c r="C26" i="6"/>
  <c r="D41" i="6"/>
  <c r="C41" i="6"/>
  <c r="J98" i="5"/>
  <c r="E98" i="5"/>
  <c r="R98" i="5"/>
  <c r="H27" i="6"/>
  <c r="F52" i="6"/>
  <c r="H52" i="6"/>
  <c r="F37" i="6"/>
  <c r="H37" i="6"/>
  <c r="F42" i="6"/>
  <c r="H42" i="6"/>
  <c r="F68" i="6"/>
  <c r="F32" i="6"/>
  <c r="H32" i="6"/>
  <c r="F47" i="6"/>
  <c r="H47" i="6"/>
  <c r="D22" i="6"/>
  <c r="K68" i="6"/>
  <c r="C22" i="6"/>
  <c r="H98" i="5"/>
  <c r="J94" i="5"/>
  <c r="H86" i="5"/>
  <c r="R86" i="5"/>
  <c r="G94" i="5"/>
  <c r="F86" i="5"/>
  <c r="G86" i="5"/>
  <c r="I86" i="5"/>
  <c r="F58" i="6"/>
  <c r="H58" i="6"/>
  <c r="F63" i="6"/>
  <c r="H63" i="6"/>
  <c r="F55" i="6"/>
  <c r="H54" i="6"/>
  <c r="F60" i="6"/>
  <c r="H60" i="6"/>
  <c r="F59" i="6"/>
  <c r="H59" i="6"/>
  <c r="F62" i="6"/>
  <c r="H62" i="6"/>
  <c r="F57" i="6"/>
  <c r="H57" i="6"/>
  <c r="D44" i="6"/>
  <c r="C44" i="6"/>
  <c r="D49" i="6"/>
  <c r="C49" i="6"/>
  <c r="D24" i="6"/>
  <c r="C24" i="6"/>
  <c r="D34" i="6"/>
  <c r="C34" i="6"/>
  <c r="D29" i="6"/>
  <c r="C29" i="6"/>
  <c r="C2" i="6"/>
  <c r="B2" i="6"/>
  <c r="D39" i="6"/>
  <c r="C39" i="6"/>
  <c r="H40" i="5"/>
  <c r="G93" i="5"/>
  <c r="I90" i="5"/>
  <c r="R93" i="5"/>
  <c r="J90" i="5"/>
  <c r="E93" i="5"/>
  <c r="X93" i="5"/>
  <c r="J40" i="5"/>
  <c r="J93" i="5"/>
  <c r="E96" i="5"/>
  <c r="F24" i="5"/>
  <c r="H36" i="5"/>
  <c r="E94" i="5"/>
  <c r="X94" i="5"/>
  <c r="I94" i="5"/>
  <c r="R96" i="5"/>
  <c r="F94" i="5"/>
  <c r="J36" i="5"/>
  <c r="E36" i="5"/>
  <c r="X36" i="5"/>
  <c r="F36" i="5"/>
  <c r="R36" i="5"/>
  <c r="H94" i="5"/>
  <c r="I85" i="5"/>
  <c r="R85" i="5"/>
  <c r="J96" i="5"/>
  <c r="J85" i="5"/>
  <c r="G96" i="5"/>
  <c r="F96" i="5"/>
  <c r="F85" i="5"/>
  <c r="E85" i="5"/>
  <c r="X85" i="5"/>
  <c r="H96" i="5"/>
  <c r="F89" i="5"/>
  <c r="H48" i="5"/>
  <c r="H28" i="5"/>
  <c r="I48" i="5"/>
  <c r="E28" i="5"/>
  <c r="X28" i="5"/>
  <c r="E82" i="5"/>
  <c r="J76" i="5"/>
  <c r="R68" i="5"/>
  <c r="E68" i="5"/>
  <c r="I72" i="5"/>
  <c r="J20" i="5"/>
  <c r="F80" i="5"/>
  <c r="I20" i="5"/>
  <c r="J32" i="5"/>
  <c r="H80" i="5"/>
  <c r="I68" i="5"/>
  <c r="R72" i="5"/>
  <c r="F81" i="5"/>
  <c r="G72" i="5"/>
  <c r="E72" i="5"/>
  <c r="I81" i="5"/>
  <c r="E80" i="5"/>
  <c r="J81" i="5"/>
  <c r="G80" i="5"/>
  <c r="H68" i="5"/>
  <c r="G68" i="5"/>
  <c r="J68" i="5"/>
  <c r="J72" i="5"/>
  <c r="H81" i="5"/>
  <c r="J80" i="5"/>
  <c r="I80" i="5"/>
  <c r="F72" i="5"/>
  <c r="F40" i="5"/>
  <c r="E40" i="5"/>
  <c r="X40" i="5"/>
  <c r="R48" i="5"/>
  <c r="R89" i="5"/>
  <c r="I40" i="5"/>
  <c r="R40" i="5"/>
  <c r="E48" i="5"/>
  <c r="X48" i="5"/>
  <c r="I89" i="5"/>
  <c r="E89" i="5"/>
  <c r="X89" i="5"/>
  <c r="G89" i="5"/>
  <c r="H89" i="5"/>
  <c r="E148" i="5"/>
  <c r="I148" i="5"/>
  <c r="F148" i="5"/>
  <c r="R148" i="5"/>
  <c r="H148" i="5"/>
  <c r="J148" i="5"/>
  <c r="G148" i="5"/>
  <c r="H20" i="5"/>
  <c r="E20" i="5"/>
  <c r="X20" i="5"/>
  <c r="E145" i="5"/>
  <c r="R145" i="5"/>
  <c r="J145" i="5"/>
  <c r="I145" i="5"/>
  <c r="F145" i="5"/>
  <c r="H145" i="5"/>
  <c r="G145" i="5"/>
  <c r="G88" i="5"/>
  <c r="E146" i="5"/>
  <c r="H146" i="5"/>
  <c r="I146" i="5"/>
  <c r="R146" i="5"/>
  <c r="G146" i="5"/>
  <c r="F146" i="5"/>
  <c r="J146" i="5"/>
  <c r="R20" i="5"/>
  <c r="F20" i="5"/>
  <c r="J88" i="5"/>
  <c r="X144" i="5"/>
  <c r="E147" i="5"/>
  <c r="F147" i="5"/>
  <c r="R147" i="5"/>
  <c r="J147" i="5"/>
  <c r="H147" i="5"/>
  <c r="I147" i="5"/>
  <c r="G147" i="5"/>
  <c r="R82" i="5"/>
  <c r="E88" i="5"/>
  <c r="I88" i="5"/>
  <c r="G135" i="5"/>
  <c r="E135" i="5"/>
  <c r="R135" i="5"/>
  <c r="H135" i="5"/>
  <c r="J135" i="5"/>
  <c r="I135" i="5"/>
  <c r="F135" i="5"/>
  <c r="G119" i="5"/>
  <c r="E119" i="5"/>
  <c r="J119" i="5"/>
  <c r="I119" i="5"/>
  <c r="F119" i="5"/>
  <c r="H119" i="5"/>
  <c r="R119" i="5"/>
  <c r="E132" i="5"/>
  <c r="G132" i="5"/>
  <c r="R132" i="5"/>
  <c r="I132" i="5"/>
  <c r="H132" i="5"/>
  <c r="F132" i="5"/>
  <c r="J132" i="5"/>
  <c r="H116" i="5"/>
  <c r="E116" i="5"/>
  <c r="G116" i="5"/>
  <c r="J116" i="5"/>
  <c r="R116" i="5"/>
  <c r="I116" i="5"/>
  <c r="F116" i="5"/>
  <c r="R134" i="5"/>
  <c r="E134" i="5"/>
  <c r="H134" i="5"/>
  <c r="I134" i="5"/>
  <c r="G134" i="5"/>
  <c r="F134" i="5"/>
  <c r="J134" i="5"/>
  <c r="E118" i="5"/>
  <c r="F118" i="5"/>
  <c r="J118" i="5"/>
  <c r="G118" i="5"/>
  <c r="H118" i="5"/>
  <c r="I118" i="5"/>
  <c r="R118" i="5"/>
  <c r="G111" i="5"/>
  <c r="E111" i="5"/>
  <c r="H111" i="5"/>
  <c r="R111" i="5"/>
  <c r="F111" i="5"/>
  <c r="J111" i="5"/>
  <c r="I111" i="5"/>
  <c r="F130" i="5"/>
  <c r="J130" i="5"/>
  <c r="E130" i="5"/>
  <c r="I130" i="5"/>
  <c r="G130" i="5"/>
  <c r="H130" i="5"/>
  <c r="R130" i="5"/>
  <c r="E114" i="5"/>
  <c r="H114" i="5"/>
  <c r="G114" i="5"/>
  <c r="J114" i="5"/>
  <c r="I114" i="5"/>
  <c r="F114" i="5"/>
  <c r="R114" i="5"/>
  <c r="G139" i="5"/>
  <c r="E139" i="5"/>
  <c r="I139" i="5"/>
  <c r="H139" i="5"/>
  <c r="J139" i="5"/>
  <c r="R139" i="5"/>
  <c r="F139" i="5"/>
  <c r="G123" i="5"/>
  <c r="E123" i="5"/>
  <c r="J123" i="5"/>
  <c r="I123" i="5"/>
  <c r="F123" i="5"/>
  <c r="H123" i="5"/>
  <c r="R123" i="5"/>
  <c r="G131" i="5"/>
  <c r="E131" i="5"/>
  <c r="F131" i="5"/>
  <c r="J131" i="5"/>
  <c r="I131" i="5"/>
  <c r="R131" i="5"/>
  <c r="H131" i="5"/>
  <c r="J24" i="5"/>
  <c r="I24" i="5"/>
  <c r="G82" i="5"/>
  <c r="F88" i="5"/>
  <c r="J141" i="5"/>
  <c r="I141" i="5"/>
  <c r="F141" i="5"/>
  <c r="E141" i="5"/>
  <c r="R141" i="5"/>
  <c r="H141" i="5"/>
  <c r="G141" i="5"/>
  <c r="I137" i="5"/>
  <c r="H137" i="5"/>
  <c r="R137" i="5"/>
  <c r="E137" i="5"/>
  <c r="F137" i="5"/>
  <c r="J137" i="5"/>
  <c r="G137" i="5"/>
  <c r="G143" i="5"/>
  <c r="E143" i="5"/>
  <c r="J143" i="5"/>
  <c r="I143" i="5"/>
  <c r="F143" i="5"/>
  <c r="H143" i="5"/>
  <c r="R143" i="5"/>
  <c r="G127" i="5"/>
  <c r="E127" i="5"/>
  <c r="J127" i="5"/>
  <c r="I127" i="5"/>
  <c r="F127" i="5"/>
  <c r="H127" i="5"/>
  <c r="R127" i="5"/>
  <c r="G115" i="5"/>
  <c r="E115" i="5"/>
  <c r="R115" i="5"/>
  <c r="H115" i="5"/>
  <c r="J115" i="5"/>
  <c r="I115" i="5"/>
  <c r="F115" i="5"/>
  <c r="R28" i="5"/>
  <c r="I12" i="5"/>
  <c r="F28" i="5"/>
  <c r="E12" i="5"/>
  <c r="X12" i="5"/>
  <c r="E24" i="5"/>
  <c r="X24" i="5"/>
  <c r="I32" i="5"/>
  <c r="I28" i="5"/>
  <c r="J28" i="5"/>
  <c r="R125" i="5"/>
  <c r="I125" i="5"/>
  <c r="E125" i="5"/>
  <c r="F125" i="5"/>
  <c r="H125" i="5"/>
  <c r="J125" i="5"/>
  <c r="G125" i="5"/>
  <c r="R142" i="5"/>
  <c r="E142" i="5"/>
  <c r="F142" i="5"/>
  <c r="G142" i="5"/>
  <c r="H142" i="5"/>
  <c r="J142" i="5"/>
  <c r="I142" i="5"/>
  <c r="J126" i="5"/>
  <c r="E126" i="5"/>
  <c r="H126" i="5"/>
  <c r="G126" i="5"/>
  <c r="R126" i="5"/>
  <c r="I126" i="5"/>
  <c r="F126" i="5"/>
  <c r="I121" i="5"/>
  <c r="J121" i="5"/>
  <c r="F121" i="5"/>
  <c r="E121" i="5"/>
  <c r="H121" i="5"/>
  <c r="R121" i="5"/>
  <c r="G121" i="5"/>
  <c r="I138" i="5"/>
  <c r="E138" i="5"/>
  <c r="R138" i="5"/>
  <c r="F138" i="5"/>
  <c r="G138" i="5"/>
  <c r="H138" i="5"/>
  <c r="J138" i="5"/>
  <c r="J122" i="5"/>
  <c r="E122" i="5"/>
  <c r="F122" i="5"/>
  <c r="G122" i="5"/>
  <c r="H122" i="5"/>
  <c r="I122" i="5"/>
  <c r="R122" i="5"/>
  <c r="F140" i="5"/>
  <c r="E140" i="5"/>
  <c r="G140" i="5"/>
  <c r="I140" i="5"/>
  <c r="H140" i="5"/>
  <c r="R140" i="5"/>
  <c r="J140" i="5"/>
  <c r="E124" i="5"/>
  <c r="G124" i="5"/>
  <c r="I124" i="5"/>
  <c r="R124" i="5"/>
  <c r="F124" i="5"/>
  <c r="H124" i="5"/>
  <c r="J124" i="5"/>
  <c r="I136" i="5"/>
  <c r="E136" i="5"/>
  <c r="G136" i="5"/>
  <c r="R136" i="5"/>
  <c r="F136" i="5"/>
  <c r="J136" i="5"/>
  <c r="H136" i="5"/>
  <c r="I120" i="5"/>
  <c r="E120" i="5"/>
  <c r="G120" i="5"/>
  <c r="F120" i="5"/>
  <c r="H120" i="5"/>
  <c r="R120" i="5"/>
  <c r="J120" i="5"/>
  <c r="F128" i="5"/>
  <c r="I128" i="5"/>
  <c r="R128" i="5"/>
  <c r="E128" i="5"/>
  <c r="G128" i="5"/>
  <c r="H128" i="5"/>
  <c r="J128" i="5"/>
  <c r="I112" i="5"/>
  <c r="E112" i="5"/>
  <c r="G112" i="5"/>
  <c r="R112" i="5"/>
  <c r="J112" i="5"/>
  <c r="H112" i="5"/>
  <c r="F112" i="5"/>
  <c r="R81" i="5"/>
  <c r="E81" i="5"/>
  <c r="X81" i="5"/>
  <c r="J82" i="5"/>
  <c r="H82" i="5"/>
  <c r="R88" i="5"/>
  <c r="H24" i="5"/>
  <c r="R24" i="5"/>
  <c r="F12" i="5"/>
  <c r="E44" i="5"/>
  <c r="X44" i="5"/>
  <c r="J12" i="5"/>
  <c r="H76" i="5"/>
  <c r="G76" i="5"/>
  <c r="R76" i="5"/>
  <c r="J51" i="5"/>
  <c r="F82" i="5"/>
  <c r="E76" i="5"/>
  <c r="I76" i="5"/>
  <c r="J48" i="5"/>
  <c r="R44" i="5"/>
  <c r="H12" i="5"/>
  <c r="R12" i="5"/>
  <c r="F103" i="5"/>
  <c r="R103" i="5"/>
  <c r="H103" i="5"/>
  <c r="E103" i="5"/>
  <c r="J103" i="5"/>
  <c r="I103" i="5"/>
  <c r="G105" i="5"/>
  <c r="R105" i="5"/>
  <c r="J105" i="5"/>
  <c r="E105" i="5"/>
  <c r="I105" i="5"/>
  <c r="H105" i="5"/>
  <c r="F105" i="5"/>
  <c r="E104" i="5"/>
  <c r="F104" i="5"/>
  <c r="H104" i="5"/>
  <c r="G104" i="5"/>
  <c r="R104" i="5"/>
  <c r="J104" i="5"/>
  <c r="I104" i="5"/>
  <c r="E102" i="5"/>
  <c r="F102" i="5"/>
  <c r="H102" i="5"/>
  <c r="I102" i="5"/>
  <c r="J102" i="5"/>
  <c r="R102" i="5"/>
  <c r="G102" i="5"/>
  <c r="G101" i="5"/>
  <c r="J101" i="5"/>
  <c r="F101" i="5"/>
  <c r="H101" i="5"/>
  <c r="R101" i="5"/>
  <c r="E101" i="5"/>
  <c r="I101" i="5"/>
  <c r="J107" i="5"/>
  <c r="R107" i="5"/>
  <c r="I107" i="5"/>
  <c r="H107" i="5"/>
  <c r="E107" i="5"/>
  <c r="F107" i="5"/>
  <c r="G109" i="5"/>
  <c r="F109" i="5"/>
  <c r="H109" i="5"/>
  <c r="R109" i="5"/>
  <c r="E109" i="5"/>
  <c r="I109" i="5"/>
  <c r="J109" i="5"/>
  <c r="F99" i="5"/>
  <c r="H99" i="5"/>
  <c r="R99" i="5"/>
  <c r="E99" i="5"/>
  <c r="J99" i="5"/>
  <c r="I99" i="5"/>
  <c r="E108" i="5"/>
  <c r="I108" i="5"/>
  <c r="F108" i="5"/>
  <c r="H108" i="5"/>
  <c r="G108" i="5"/>
  <c r="J108" i="5"/>
  <c r="R108" i="5"/>
  <c r="E100" i="5"/>
  <c r="R100" i="5"/>
  <c r="H100" i="5"/>
  <c r="F100" i="5"/>
  <c r="G100" i="5"/>
  <c r="I100" i="5"/>
  <c r="J100" i="5"/>
  <c r="E106" i="5"/>
  <c r="I106" i="5"/>
  <c r="H106" i="5"/>
  <c r="J106" i="5"/>
  <c r="R106" i="5"/>
  <c r="F106" i="5"/>
  <c r="G106" i="5"/>
  <c r="G97" i="5"/>
  <c r="F97" i="5"/>
  <c r="H97" i="5"/>
  <c r="I97" i="5"/>
  <c r="J97" i="5"/>
  <c r="E97" i="5"/>
  <c r="R97" i="5"/>
  <c r="H32" i="5"/>
  <c r="E32" i="5"/>
  <c r="X32" i="5"/>
  <c r="R92" i="5"/>
  <c r="I92" i="5"/>
  <c r="F92" i="5"/>
  <c r="E92" i="5"/>
  <c r="J92" i="5"/>
  <c r="H92" i="5"/>
  <c r="G92" i="5"/>
  <c r="E87" i="5"/>
  <c r="H87" i="5"/>
  <c r="G87" i="5"/>
  <c r="I87" i="5"/>
  <c r="F87" i="5"/>
  <c r="R87" i="5"/>
  <c r="J87" i="5"/>
  <c r="E83" i="5"/>
  <c r="J83" i="5"/>
  <c r="I83" i="5"/>
  <c r="G83" i="5"/>
  <c r="R83" i="5"/>
  <c r="F83" i="5"/>
  <c r="H83" i="5"/>
  <c r="F32" i="5"/>
  <c r="E95" i="5"/>
  <c r="H95" i="5"/>
  <c r="J95" i="5"/>
  <c r="R95" i="5"/>
  <c r="F95" i="5"/>
  <c r="I95" i="5"/>
  <c r="G95" i="5"/>
  <c r="H84" i="5"/>
  <c r="R84" i="5"/>
  <c r="I84" i="5"/>
  <c r="E84" i="5"/>
  <c r="J84" i="5"/>
  <c r="F84" i="5"/>
  <c r="G84" i="5"/>
  <c r="X90" i="5"/>
  <c r="E91" i="5"/>
  <c r="G91" i="5"/>
  <c r="R91" i="5"/>
  <c r="F91" i="5"/>
  <c r="I91" i="5"/>
  <c r="J91" i="5"/>
  <c r="H91" i="5"/>
  <c r="R32" i="5"/>
  <c r="X82" i="5"/>
  <c r="R51" i="5"/>
  <c r="E79" i="5"/>
  <c r="I79" i="5"/>
  <c r="R79" i="5"/>
  <c r="H79" i="5"/>
  <c r="F79" i="5"/>
  <c r="J79" i="5"/>
  <c r="E69" i="5"/>
  <c r="F69" i="5"/>
  <c r="G69" i="5"/>
  <c r="J69" i="5"/>
  <c r="R69" i="5"/>
  <c r="I69" i="5"/>
  <c r="H69" i="5"/>
  <c r="F78" i="5"/>
  <c r="H78" i="5"/>
  <c r="J78" i="5"/>
  <c r="E78" i="5"/>
  <c r="I78" i="5"/>
  <c r="R78" i="5"/>
  <c r="F48" i="5"/>
  <c r="F44" i="5"/>
  <c r="E51" i="5"/>
  <c r="G79" i="5"/>
  <c r="E75" i="5"/>
  <c r="H75" i="5"/>
  <c r="R75" i="5"/>
  <c r="J75" i="5"/>
  <c r="F75" i="5"/>
  <c r="I75" i="5"/>
  <c r="H66" i="5"/>
  <c r="R66" i="5"/>
  <c r="I66" i="5"/>
  <c r="F66" i="5"/>
  <c r="E66" i="5"/>
  <c r="J66" i="5"/>
  <c r="J74" i="5"/>
  <c r="I74" i="5"/>
  <c r="E74" i="5"/>
  <c r="R74" i="5"/>
  <c r="H74" i="5"/>
  <c r="F74" i="5"/>
  <c r="E67" i="5"/>
  <c r="J67" i="5"/>
  <c r="H67" i="5"/>
  <c r="I67" i="5"/>
  <c r="R67" i="5"/>
  <c r="F67" i="5"/>
  <c r="E70" i="5"/>
  <c r="H70" i="5"/>
  <c r="I70" i="5"/>
  <c r="F70" i="5"/>
  <c r="R70" i="5"/>
  <c r="J70" i="5"/>
  <c r="E71" i="5"/>
  <c r="F71" i="5"/>
  <c r="J71" i="5"/>
  <c r="H71" i="5"/>
  <c r="R71" i="5"/>
  <c r="I71" i="5"/>
  <c r="E77" i="5"/>
  <c r="R77" i="5"/>
  <c r="G77" i="5"/>
  <c r="I77" i="5"/>
  <c r="J77" i="5"/>
  <c r="F77" i="5"/>
  <c r="H77" i="5"/>
  <c r="E73" i="5"/>
  <c r="I73" i="5"/>
  <c r="H73" i="5"/>
  <c r="G73" i="5"/>
  <c r="R73" i="5"/>
  <c r="F73" i="5"/>
  <c r="J73" i="5"/>
  <c r="F61" i="5"/>
  <c r="J61" i="5"/>
  <c r="E61" i="5"/>
  <c r="R61" i="5"/>
  <c r="H61" i="5"/>
  <c r="I61" i="5"/>
  <c r="G63" i="5"/>
  <c r="H63" i="5"/>
  <c r="F63" i="5"/>
  <c r="I63" i="5"/>
  <c r="E63" i="5"/>
  <c r="J63" i="5"/>
  <c r="R63" i="5"/>
  <c r="E58" i="5"/>
  <c r="I58" i="5"/>
  <c r="R58" i="5"/>
  <c r="F58" i="5"/>
  <c r="H58" i="5"/>
  <c r="J58" i="5"/>
  <c r="G58" i="5"/>
  <c r="E60" i="5"/>
  <c r="I60" i="5"/>
  <c r="F60" i="5"/>
  <c r="R60" i="5"/>
  <c r="J60" i="5"/>
  <c r="H60" i="5"/>
  <c r="E56" i="5"/>
  <c r="H56" i="5"/>
  <c r="F56" i="5"/>
  <c r="R56" i="5"/>
  <c r="I56" i="5"/>
  <c r="J56" i="5"/>
  <c r="I65" i="5"/>
  <c r="E65" i="5"/>
  <c r="R65" i="5"/>
  <c r="F65" i="5"/>
  <c r="J65" i="5"/>
  <c r="H65" i="5"/>
  <c r="E64" i="5"/>
  <c r="H64" i="5"/>
  <c r="I64" i="5"/>
  <c r="F64" i="5"/>
  <c r="R64" i="5"/>
  <c r="J64" i="5"/>
  <c r="E62" i="5"/>
  <c r="R62" i="5"/>
  <c r="H62" i="5"/>
  <c r="I62" i="5"/>
  <c r="F62" i="5"/>
  <c r="G62" i="5"/>
  <c r="J62" i="5"/>
  <c r="G56" i="5"/>
  <c r="G59" i="5"/>
  <c r="F59" i="5"/>
  <c r="I59" i="5"/>
  <c r="E59" i="5"/>
  <c r="H59" i="5"/>
  <c r="R59" i="5"/>
  <c r="J59" i="5"/>
  <c r="G61" i="5"/>
  <c r="G64" i="5"/>
  <c r="R57" i="5"/>
  <c r="F57" i="5"/>
  <c r="J57" i="5"/>
  <c r="E57" i="5"/>
  <c r="I57" i="5"/>
  <c r="H57" i="5"/>
  <c r="I44" i="5"/>
  <c r="G51" i="5"/>
  <c r="I51" i="5"/>
  <c r="H44" i="5"/>
  <c r="F51" i="5"/>
  <c r="E55" i="5"/>
  <c r="J55" i="5"/>
  <c r="I55" i="5"/>
  <c r="H55" i="5"/>
  <c r="F55" i="5"/>
  <c r="R55" i="5"/>
  <c r="E54" i="5"/>
  <c r="F54" i="5"/>
  <c r="H54" i="5"/>
  <c r="I54" i="5"/>
  <c r="R54" i="5"/>
  <c r="J54" i="5"/>
  <c r="E50" i="5"/>
  <c r="R50" i="5"/>
  <c r="F50" i="5"/>
  <c r="H50" i="5"/>
  <c r="J50" i="5"/>
  <c r="I50" i="5"/>
  <c r="J44" i="5"/>
  <c r="G67" i="6"/>
  <c r="H67" i="6"/>
  <c r="D67" i="6"/>
  <c r="G68" i="6"/>
  <c r="I53" i="5"/>
  <c r="R53" i="5"/>
  <c r="F53" i="5"/>
  <c r="H53" i="5"/>
  <c r="E53" i="5"/>
  <c r="J53" i="5"/>
  <c r="E52" i="5"/>
  <c r="I52" i="5"/>
  <c r="H52" i="5"/>
  <c r="F52" i="5"/>
  <c r="J52" i="5"/>
  <c r="R52" i="5"/>
  <c r="E25" i="5"/>
  <c r="H25" i="5"/>
  <c r="I25" i="5"/>
  <c r="R25" i="5"/>
  <c r="F25" i="5"/>
  <c r="J25" i="5"/>
  <c r="G65" i="6"/>
  <c r="H65" i="6"/>
  <c r="J21" i="5"/>
  <c r="I21" i="5"/>
  <c r="F21" i="5"/>
  <c r="E21" i="5"/>
  <c r="H21" i="5"/>
  <c r="R21" i="5"/>
  <c r="G19" i="5"/>
  <c r="R19" i="5"/>
  <c r="F19" i="5"/>
  <c r="J19" i="5"/>
  <c r="I19" i="5"/>
  <c r="E19" i="5"/>
  <c r="H19" i="5"/>
  <c r="F45" i="5"/>
  <c r="J45" i="5"/>
  <c r="R45" i="5"/>
  <c r="I45" i="5"/>
  <c r="H45" i="5"/>
  <c r="E45" i="5"/>
  <c r="R13" i="5"/>
  <c r="E13" i="5"/>
  <c r="I13" i="5"/>
  <c r="J13" i="5"/>
  <c r="F13" i="5"/>
  <c r="H13" i="5"/>
  <c r="E14" i="5"/>
  <c r="J14" i="5"/>
  <c r="F14" i="5"/>
  <c r="I14" i="5"/>
  <c r="R14" i="5"/>
  <c r="H14" i="5"/>
  <c r="E8" i="5"/>
  <c r="R8" i="5"/>
  <c r="J8" i="5"/>
  <c r="I8" i="5"/>
  <c r="F8" i="5"/>
  <c r="H8" i="5"/>
  <c r="H41" i="5"/>
  <c r="E41" i="5"/>
  <c r="I41" i="5"/>
  <c r="R41" i="5"/>
  <c r="F41" i="5"/>
  <c r="J41" i="5"/>
  <c r="H29" i="5"/>
  <c r="F29" i="5"/>
  <c r="I29" i="5"/>
  <c r="E29" i="5"/>
  <c r="J29" i="5"/>
  <c r="R29" i="5"/>
  <c r="E10" i="5"/>
  <c r="R10" i="5"/>
  <c r="J10" i="5"/>
  <c r="H10" i="5"/>
  <c r="F10" i="5"/>
  <c r="I10" i="5"/>
  <c r="I37" i="5"/>
  <c r="R37" i="5"/>
  <c r="F37" i="5"/>
  <c r="J37" i="5"/>
  <c r="E37" i="5"/>
  <c r="H37" i="5"/>
  <c r="J5" i="5"/>
  <c r="F5" i="5"/>
  <c r="H5" i="5"/>
  <c r="I5" i="5"/>
  <c r="E5" i="5"/>
  <c r="R5" i="5"/>
  <c r="G39" i="5"/>
  <c r="E39" i="5"/>
  <c r="H39" i="5"/>
  <c r="F39" i="5"/>
  <c r="J39" i="5"/>
  <c r="R39" i="5"/>
  <c r="I39" i="5"/>
  <c r="G23" i="5"/>
  <c r="H23" i="5"/>
  <c r="E23" i="5"/>
  <c r="F23" i="5"/>
  <c r="I23" i="5"/>
  <c r="J23" i="5"/>
  <c r="R23" i="5"/>
  <c r="G35" i="5"/>
  <c r="F35" i="5"/>
  <c r="R35" i="5"/>
  <c r="E35" i="5"/>
  <c r="J35" i="5"/>
  <c r="H35" i="5"/>
  <c r="I35" i="5"/>
  <c r="I18" i="5"/>
  <c r="E18" i="5"/>
  <c r="F18" i="5"/>
  <c r="J18" i="5"/>
  <c r="H18" i="5"/>
  <c r="R18" i="5"/>
  <c r="E22" i="5"/>
  <c r="H22" i="5"/>
  <c r="I22" i="5"/>
  <c r="R22" i="5"/>
  <c r="F22" i="5"/>
  <c r="J22" i="5"/>
  <c r="H17" i="5"/>
  <c r="F17" i="5"/>
  <c r="E17" i="5"/>
  <c r="I17" i="5"/>
  <c r="J17" i="5"/>
  <c r="R17" i="5"/>
  <c r="G18" i="5"/>
  <c r="X6" i="5"/>
  <c r="X16" i="5"/>
  <c r="I30" i="5"/>
  <c r="E30" i="5"/>
  <c r="H30" i="5"/>
  <c r="F30" i="5"/>
  <c r="R30" i="5"/>
  <c r="J30" i="5"/>
  <c r="G66" i="6"/>
  <c r="H66" i="6"/>
  <c r="E26" i="5"/>
  <c r="J26" i="5"/>
  <c r="H26" i="5"/>
  <c r="R26" i="5"/>
  <c r="I26" i="5"/>
  <c r="F26" i="5"/>
  <c r="G45" i="5"/>
  <c r="J7" i="5"/>
  <c r="E7" i="5"/>
  <c r="H7" i="5"/>
  <c r="I7" i="5"/>
  <c r="F7" i="5"/>
  <c r="R7" i="5"/>
  <c r="E38" i="5"/>
  <c r="J38" i="5"/>
  <c r="H38" i="5"/>
  <c r="I38" i="5"/>
  <c r="R38" i="5"/>
  <c r="F38" i="5"/>
  <c r="I49" i="5"/>
  <c r="E49" i="5"/>
  <c r="F49" i="5"/>
  <c r="J49" i="5"/>
  <c r="H49" i="5"/>
  <c r="R49" i="5"/>
  <c r="G47" i="5"/>
  <c r="E47" i="5"/>
  <c r="I47" i="5"/>
  <c r="F47" i="5"/>
  <c r="J47" i="5"/>
  <c r="R47" i="5"/>
  <c r="H47" i="5"/>
  <c r="G31" i="5"/>
  <c r="E31" i="5"/>
  <c r="I31" i="5"/>
  <c r="R31" i="5"/>
  <c r="H31" i="5"/>
  <c r="F31" i="5"/>
  <c r="J31" i="5"/>
  <c r="G15" i="5"/>
  <c r="E15" i="5"/>
  <c r="H15" i="5"/>
  <c r="R15" i="5"/>
  <c r="F15" i="5"/>
  <c r="I15" i="5"/>
  <c r="J15" i="5"/>
  <c r="R46" i="5"/>
  <c r="E46" i="5"/>
  <c r="F46" i="5"/>
  <c r="H46" i="5"/>
  <c r="I46" i="5"/>
  <c r="J46" i="5"/>
  <c r="J9" i="5"/>
  <c r="E9" i="5"/>
  <c r="I9" i="5"/>
  <c r="R9" i="5"/>
  <c r="H9" i="5"/>
  <c r="F9" i="5"/>
  <c r="E34" i="5"/>
  <c r="I34" i="5"/>
  <c r="F34" i="5"/>
  <c r="R34" i="5"/>
  <c r="H34" i="5"/>
  <c r="J34" i="5"/>
  <c r="G43" i="5"/>
  <c r="J43" i="5"/>
  <c r="F43" i="5"/>
  <c r="R43" i="5"/>
  <c r="E43" i="5"/>
  <c r="H43" i="5"/>
  <c r="I43" i="5"/>
  <c r="G27" i="5"/>
  <c r="R27" i="5"/>
  <c r="I27" i="5"/>
  <c r="F27" i="5"/>
  <c r="E27" i="5"/>
  <c r="J27" i="5"/>
  <c r="H27" i="5"/>
  <c r="G11" i="5"/>
  <c r="F11" i="5"/>
  <c r="E11" i="5"/>
  <c r="I11" i="5"/>
  <c r="H11" i="5"/>
  <c r="J11" i="5"/>
  <c r="R11" i="5"/>
  <c r="E42" i="5"/>
  <c r="I42" i="5"/>
  <c r="F42" i="5"/>
  <c r="H42" i="5"/>
  <c r="R42" i="5"/>
  <c r="J42" i="5"/>
  <c r="G21" i="5"/>
  <c r="R33" i="5"/>
  <c r="E33" i="5"/>
  <c r="F33" i="5"/>
  <c r="J33" i="5"/>
  <c r="I33" i="5"/>
  <c r="H33" i="5"/>
  <c r="D64" i="6"/>
  <c r="C64" i="6"/>
  <c r="S144" i="5"/>
  <c r="T129" i="5"/>
  <c r="T117" i="5"/>
  <c r="T133" i="5"/>
  <c r="T113" i="5"/>
  <c r="S90" i="5"/>
  <c r="S94" i="5"/>
  <c r="S68" i="5"/>
  <c r="S93" i="5"/>
  <c r="S24" i="5"/>
  <c r="S44" i="5"/>
  <c r="S98" i="5"/>
  <c r="S51" i="5"/>
  <c r="S40" i="5"/>
  <c r="S6" i="5"/>
  <c r="S72" i="5"/>
  <c r="S82" i="5"/>
  <c r="S110" i="5"/>
  <c r="S89" i="5"/>
  <c r="S16" i="5"/>
  <c r="S28" i="5"/>
  <c r="S76" i="5"/>
  <c r="S88" i="5"/>
  <c r="S80" i="5"/>
  <c r="S81" i="5"/>
  <c r="S96" i="5"/>
  <c r="H68" i="6"/>
  <c r="D68" i="6"/>
  <c r="D42" i="6"/>
  <c r="C42" i="6"/>
  <c r="D47" i="6"/>
  <c r="C47" i="6"/>
  <c r="D37" i="6"/>
  <c r="C37" i="6"/>
  <c r="X98" i="5"/>
  <c r="D27" i="6"/>
  <c r="C27" i="6"/>
  <c r="D32" i="6"/>
  <c r="C32" i="6"/>
  <c r="D52" i="6"/>
  <c r="C52" i="6"/>
  <c r="D57" i="6"/>
  <c r="C57" i="6"/>
  <c r="D54" i="6"/>
  <c r="C54" i="6"/>
  <c r="D62" i="6"/>
  <c r="C62" i="6"/>
  <c r="H55" i="6"/>
  <c r="F56" i="6"/>
  <c r="H56" i="6"/>
  <c r="D59" i="6"/>
  <c r="C59" i="6"/>
  <c r="D63" i="6"/>
  <c r="C63" i="6"/>
  <c r="D60" i="6"/>
  <c r="C60" i="6"/>
  <c r="D58" i="6"/>
  <c r="C58" i="6"/>
  <c r="X96" i="5"/>
  <c r="X50" i="5"/>
  <c r="X68" i="5"/>
  <c r="X72" i="5"/>
  <c r="X80" i="5"/>
  <c r="X148" i="5"/>
  <c r="X147" i="5"/>
  <c r="X146" i="5"/>
  <c r="X145" i="5"/>
  <c r="X88" i="5"/>
  <c r="X120" i="5"/>
  <c r="X122" i="5"/>
  <c r="X121" i="5"/>
  <c r="X142" i="5"/>
  <c r="X143" i="5"/>
  <c r="X141" i="5"/>
  <c r="X123" i="5"/>
  <c r="X130" i="5"/>
  <c r="X111" i="5"/>
  <c r="X118" i="5"/>
  <c r="X140" i="5"/>
  <c r="X126" i="5"/>
  <c r="X127" i="5"/>
  <c r="X137" i="5"/>
  <c r="X131" i="5"/>
  <c r="X116" i="5"/>
  <c r="X132" i="5"/>
  <c r="X112" i="5"/>
  <c r="X125" i="5"/>
  <c r="X115" i="5"/>
  <c r="X134" i="5"/>
  <c r="X135" i="5"/>
  <c r="X128" i="5"/>
  <c r="X136" i="5"/>
  <c r="X124" i="5"/>
  <c r="X138" i="5"/>
  <c r="X139" i="5"/>
  <c r="X114" i="5"/>
  <c r="X119" i="5"/>
  <c r="X76" i="5"/>
  <c r="X99" i="5"/>
  <c r="X107" i="5"/>
  <c r="X108" i="5"/>
  <c r="X104" i="5"/>
  <c r="X105" i="5"/>
  <c r="X100" i="5"/>
  <c r="X109" i="5"/>
  <c r="X101" i="5"/>
  <c r="X102" i="5"/>
  <c r="X97" i="5"/>
  <c r="X106" i="5"/>
  <c r="X103" i="5"/>
  <c r="X91" i="5"/>
  <c r="X95" i="5"/>
  <c r="X83" i="5"/>
  <c r="X92" i="5"/>
  <c r="X84" i="5"/>
  <c r="X87" i="5"/>
  <c r="X77" i="5"/>
  <c r="X75" i="5"/>
  <c r="X70" i="5"/>
  <c r="X73" i="5"/>
  <c r="X69" i="5"/>
  <c r="X71" i="5"/>
  <c r="X67" i="5"/>
  <c r="X74" i="5"/>
  <c r="X66" i="5"/>
  <c r="X51" i="5"/>
  <c r="X78" i="5"/>
  <c r="X79" i="5"/>
  <c r="X59" i="5"/>
  <c r="X64" i="5"/>
  <c r="X56" i="5"/>
  <c r="X63" i="5"/>
  <c r="X61" i="5"/>
  <c r="X65" i="5"/>
  <c r="X58" i="5"/>
  <c r="X57" i="5"/>
  <c r="X62" i="5"/>
  <c r="X60" i="5"/>
  <c r="X54" i="5"/>
  <c r="X55" i="5"/>
  <c r="C68" i="6"/>
  <c r="X53" i="5"/>
  <c r="C67" i="6"/>
  <c r="X52" i="5"/>
  <c r="X37" i="5"/>
  <c r="X8" i="5"/>
  <c r="X33" i="5"/>
  <c r="X42" i="5"/>
  <c r="X9" i="5"/>
  <c r="X31" i="5"/>
  <c r="X49" i="5"/>
  <c r="X7" i="5"/>
  <c r="D66" i="6"/>
  <c r="C66" i="6"/>
  <c r="X35" i="5"/>
  <c r="X23" i="5"/>
  <c r="X39" i="5"/>
  <c r="X5" i="5"/>
  <c r="G69" i="6" a="1"/>
  <c r="G69" i="6"/>
  <c r="H69" i="6"/>
  <c r="H70" i="6"/>
  <c r="D2" i="6"/>
  <c r="X10" i="5"/>
  <c r="X14" i="5"/>
  <c r="X45" i="5"/>
  <c r="X11" i="5"/>
  <c r="X43" i="5"/>
  <c r="X15" i="5"/>
  <c r="X30" i="5"/>
  <c r="X17" i="5"/>
  <c r="X22" i="5"/>
  <c r="X25" i="5"/>
  <c r="X27" i="5"/>
  <c r="X46" i="5"/>
  <c r="X34" i="5"/>
  <c r="X47" i="5"/>
  <c r="X38" i="5"/>
  <c r="X26" i="5"/>
  <c r="X18" i="5"/>
  <c r="X29" i="5"/>
  <c r="X41" i="5"/>
  <c r="X13" i="5"/>
  <c r="X19" i="5"/>
  <c r="X21" i="5"/>
  <c r="D65" i="6"/>
  <c r="C65" i="6"/>
  <c r="S148" i="5"/>
  <c r="T144" i="5"/>
  <c r="S147" i="5"/>
  <c r="S145" i="5"/>
  <c r="S146" i="5"/>
  <c r="S111" i="5"/>
  <c r="S126" i="5"/>
  <c r="S137" i="5"/>
  <c r="S132" i="5"/>
  <c r="S134" i="5"/>
  <c r="S124" i="5"/>
  <c r="S115" i="5"/>
  <c r="S114" i="5"/>
  <c r="S119" i="5"/>
  <c r="S122" i="5"/>
  <c r="S143" i="5"/>
  <c r="S123" i="5"/>
  <c r="S130" i="5"/>
  <c r="S140" i="5"/>
  <c r="S118" i="5"/>
  <c r="S127" i="5"/>
  <c r="S116" i="5"/>
  <c r="S120" i="5"/>
  <c r="S142" i="5"/>
  <c r="S131" i="5"/>
  <c r="S112" i="5"/>
  <c r="S128" i="5"/>
  <c r="S136" i="5"/>
  <c r="S138" i="5"/>
  <c r="S139" i="5"/>
  <c r="S121" i="5"/>
  <c r="S141" i="5"/>
  <c r="S125" i="5"/>
  <c r="S135" i="5"/>
  <c r="T135" i="5"/>
  <c r="T139" i="5"/>
  <c r="T112" i="5"/>
  <c r="T116" i="5"/>
  <c r="T130" i="5"/>
  <c r="T119" i="5"/>
  <c r="T134" i="5"/>
  <c r="T111" i="5"/>
  <c r="T131" i="5"/>
  <c r="T127" i="5"/>
  <c r="T123" i="5"/>
  <c r="T114" i="5"/>
  <c r="T136" i="5"/>
  <c r="T142" i="5"/>
  <c r="T118" i="5"/>
  <c r="T143" i="5"/>
  <c r="T115" i="5"/>
  <c r="T137" i="5"/>
  <c r="T128" i="5"/>
  <c r="T120" i="5"/>
  <c r="T140" i="5"/>
  <c r="T122" i="5"/>
  <c r="T124" i="5"/>
  <c r="T126" i="5"/>
  <c r="T125" i="5"/>
  <c r="T138" i="5"/>
  <c r="T132" i="5"/>
  <c r="T141" i="5"/>
  <c r="T121" i="5"/>
  <c r="T145" i="5"/>
  <c r="T147" i="5"/>
  <c r="T146" i="5"/>
  <c r="T148" i="5"/>
  <c r="S85" i="5"/>
  <c r="S48" i="5"/>
  <c r="S32" i="5"/>
  <c r="S62" i="5"/>
  <c r="S103" i="5"/>
  <c r="T68" i="5"/>
  <c r="S55" i="5"/>
  <c r="T89" i="5"/>
  <c r="S47" i="5"/>
  <c r="S12" i="5"/>
  <c r="S23" i="5"/>
  <c r="S87" i="5"/>
  <c r="S20" i="5"/>
  <c r="S42" i="5"/>
  <c r="S77" i="5"/>
  <c r="S101" i="5"/>
  <c r="S11" i="5"/>
  <c r="S78" i="5"/>
  <c r="S73" i="5"/>
  <c r="S71" i="5"/>
  <c r="T81" i="5"/>
  <c r="S27" i="5"/>
  <c r="T96" i="5"/>
  <c r="S37" i="5"/>
  <c r="S49" i="5"/>
  <c r="S69" i="5"/>
  <c r="T51" i="5"/>
  <c r="S10" i="5"/>
  <c r="S31" i="5"/>
  <c r="S105" i="5"/>
  <c r="T28" i="5"/>
  <c r="S97" i="5"/>
  <c r="S41" i="5"/>
  <c r="S79" i="5"/>
  <c r="S106" i="5"/>
  <c r="T16" i="5"/>
  <c r="S22" i="5"/>
  <c r="S54" i="5"/>
  <c r="S9" i="5"/>
  <c r="T82" i="5"/>
  <c r="S50" i="5"/>
  <c r="S46" i="5"/>
  <c r="S92" i="5"/>
  <c r="S15" i="5"/>
  <c r="S86" i="5"/>
  <c r="S75" i="5"/>
  <c r="S34" i="5"/>
  <c r="T44" i="5"/>
  <c r="S74" i="5"/>
  <c r="T72" i="5"/>
  <c r="S8" i="5"/>
  <c r="S21" i="5"/>
  <c r="S59" i="5"/>
  <c r="S102" i="5"/>
  <c r="T93" i="5"/>
  <c r="S83" i="5"/>
  <c r="S38" i="5"/>
  <c r="T110" i="5"/>
  <c r="T76" i="5"/>
  <c r="T80" i="5"/>
  <c r="S43" i="5"/>
  <c r="S70" i="5"/>
  <c r="S104" i="5"/>
  <c r="S67" i="5"/>
  <c r="S17" i="5"/>
  <c r="S99" i="5"/>
  <c r="S29" i="5"/>
  <c r="S64" i="5"/>
  <c r="T90" i="5"/>
  <c r="S13" i="5"/>
  <c r="S45" i="5"/>
  <c r="S84" i="5"/>
  <c r="S35" i="5"/>
  <c r="S53" i="5"/>
  <c r="S7" i="5"/>
  <c r="S52" i="5"/>
  <c r="S60" i="5"/>
  <c r="S30" i="5"/>
  <c r="S58" i="5"/>
  <c r="S100" i="5"/>
  <c r="S36" i="5"/>
  <c r="S61" i="5"/>
  <c r="S108" i="5"/>
  <c r="S19" i="5"/>
  <c r="S39" i="5"/>
  <c r="S91" i="5"/>
  <c r="S5" i="5"/>
  <c r="S65" i="5"/>
  <c r="T40" i="5"/>
  <c r="S95" i="5"/>
  <c r="S14" i="5"/>
  <c r="S66" i="5"/>
  <c r="T88" i="5"/>
  <c r="S107" i="5"/>
  <c r="T6" i="5"/>
  <c r="S57" i="5"/>
  <c r="S109" i="5"/>
  <c r="T98" i="5"/>
  <c r="T24" i="5"/>
  <c r="S18" i="5"/>
  <c r="S26" i="5"/>
  <c r="S56" i="5"/>
  <c r="T94" i="5"/>
  <c r="S25" i="5"/>
  <c r="S63" i="5"/>
  <c r="S33" i="5"/>
  <c r="D56" i="6"/>
  <c r="C56" i="6"/>
  <c r="D55" i="6"/>
  <c r="C55" i="6"/>
  <c r="T48" i="5"/>
  <c r="T108" i="5"/>
  <c r="T8" i="5"/>
  <c r="T105" i="5"/>
  <c r="T97" i="5"/>
  <c r="T18" i="5"/>
  <c r="T63" i="5"/>
  <c r="T47" i="5"/>
  <c r="T78" i="5"/>
  <c r="T54" i="5"/>
  <c r="T12" i="5"/>
  <c r="T59" i="5"/>
  <c r="T79" i="5"/>
  <c r="T74" i="5"/>
  <c r="T50" i="5"/>
  <c r="T7" i="5"/>
  <c r="T35" i="5"/>
  <c r="T65" i="5"/>
  <c r="T45" i="5"/>
  <c r="T95" i="5"/>
  <c r="T84" i="5"/>
  <c r="T91" i="5"/>
  <c r="T5" i="5"/>
  <c r="T87" i="5"/>
  <c r="T29" i="5"/>
  <c r="T73" i="5"/>
  <c r="T46" i="5"/>
  <c r="T106" i="5"/>
  <c r="T55" i="5"/>
  <c r="T23" i="5"/>
  <c r="T13" i="5"/>
  <c r="T56" i="5"/>
  <c r="T60" i="5"/>
  <c r="T100" i="5"/>
  <c r="T53" i="5"/>
  <c r="T17" i="5"/>
  <c r="T99" i="5"/>
  <c r="T31" i="5"/>
  <c r="T43" i="5"/>
  <c r="T109" i="5"/>
  <c r="T103" i="5"/>
  <c r="T32" i="5"/>
  <c r="T70" i="5"/>
  <c r="T101" i="5"/>
  <c r="T104" i="5"/>
  <c r="T22" i="5"/>
  <c r="T15" i="5"/>
  <c r="T36" i="5"/>
  <c r="T49" i="5"/>
  <c r="T77" i="5"/>
  <c r="T19" i="5"/>
  <c r="T20" i="5"/>
  <c r="T9" i="5"/>
  <c r="T52" i="5"/>
  <c r="T66" i="5"/>
  <c r="T21" i="5"/>
  <c r="T86" i="5"/>
  <c r="T41" i="5"/>
  <c r="T67" i="5"/>
  <c r="T38" i="5"/>
  <c r="T58" i="5"/>
  <c r="T71" i="5"/>
  <c r="T30" i="5"/>
  <c r="T62" i="5"/>
  <c r="T34" i="5"/>
  <c r="T37" i="5"/>
  <c r="T42" i="5"/>
  <c r="T75" i="5"/>
  <c r="T39" i="5"/>
  <c r="T26" i="5"/>
  <c r="T57" i="5"/>
  <c r="T11" i="5"/>
  <c r="T92" i="5"/>
  <c r="T10" i="5"/>
  <c r="T83" i="5"/>
  <c r="T25" i="5"/>
  <c r="T107" i="5"/>
  <c r="T27" i="5"/>
  <c r="T33" i="5"/>
  <c r="T61" i="5"/>
  <c r="T102" i="5"/>
  <c r="T64" i="5"/>
  <c r="T14" i="5"/>
  <c r="T85" i="5"/>
  <c r="T6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<sst xmlns="http://schemas.openxmlformats.org/spreadsheetml/2006/main" count="22618" uniqueCount="15862">
  <si>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</si>
  <si>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</si>
  <si>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</si>
  <si>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</si>
  <si>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</si>
  <si>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</si>
  <si>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</si>
  <si>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</si>
  <si>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</si>
  <si>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</si>
  <si>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</si>
  <si>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</si>
  <si>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</si>
  <si>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</si>
  <si>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</si>
  <si>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</si>
  <si>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</si>
  <si>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</si>
  <si>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</si>
  <si>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</si>
  <si>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</si>
  <si>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</si>
  <si>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</si>
  <si>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</si>
  <si>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</si>
  <si>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</si>
  <si>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</si>
  <si>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</si>
  <si>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</si>
  <si>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</si>
  <si>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</si>
  <si>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</si>
  <si>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</si>
  <si>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</si>
  <si>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</si>
  <si>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</si>
  <si>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</si>
  <si>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</si>
  <si>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</si>
  <si>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</si>
  <si>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</si>
  <si>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</si>
  <si>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</si>
  <si>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</si>
  <si>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</si>
  <si>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</si>
  <si>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</si>
  <si>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</si>
  <si>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</si>
  <si>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</si>
  <si>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</si>
  <si>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</si>
  <si>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</si>
  <si>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</si>
  <si>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</si>
  <si>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</si>
  <si>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</si>
  <si>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</si>
  <si>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</si>
  <si>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</si>
  <si>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</si>
  <si>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</si>
  <si>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</si>
  <si>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</si>
  <si>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</si>
  <si>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</si>
  <si>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</si>
  <si>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</si>
  <si>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</si>
  <si>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</si>
  <si>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</si>
  <si>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</si>
  <si>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</si>
  <si>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</si>
  <si>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</si>
  <si>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</si>
  <si>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</si>
  <si>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</si>
  <si>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</si>
  <si>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</si>
  <si>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</si>
  <si>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</si>
  <si>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</si>
  <si>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</si>
  <si>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</si>
  <si>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</si>
  <si>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</si>
  <si>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</si>
  <si>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</si>
  <si>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</si>
  <si>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</si>
  <si>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</si>
  <si>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</si>
  <si>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</si>
  <si>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</si>
  <si>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</si>
  <si>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</si>
  <si>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</si>
  <si>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</si>
  <si>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</si>
  <si>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</si>
  <si>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</si>
  <si>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</si>
  <si>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</si>
  <si>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</si>
  <si>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</si>
  <si>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</si>
  <si>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</si>
  <si>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</si>
  <si>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</si>
  <si>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</si>
  <si>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</si>
  <si>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</si>
  <si>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</si>
  <si>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</si>
  <si>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</si>
  <si>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</si>
  <si>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</si>
  <si>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</si>
  <si>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</si>
  <si>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</si>
  <si>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</si>
  <si>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</si>
  <si>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</si>
  <si>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</si>
  <si>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</si>
  <si>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</si>
  <si>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</si>
  <si>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</si>
  <si>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</si>
  <si>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</si>
  <si>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</si>
  <si>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</si>
  <si>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</si>
  <si>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</si>
  <si>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</si>
  <si>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</si>
  <si>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</si>
  <si>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</si>
  <si>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</si>
  <si>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</si>
  <si>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</si>
  <si>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</si>
  <si>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</si>
  <si>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</si>
  <si>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</si>
  <si>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</si>
  <si>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</si>
  <si>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</si>
  <si>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</si>
  <si>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</si>
  <si>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</si>
  <si>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</si>
  <si>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</si>
  <si>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</si>
  <si>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</si>
  <si>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</si>
  <si>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</si>
  <si>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</si>
  <si>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</si>
  <si>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</si>
  <si>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</si>
  <si>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</si>
  <si>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</si>
  <si>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</si>
  <si>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</si>
  <si>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</si>
  <si>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</si>
  <si>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</si>
  <si>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</si>
  <si>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</si>
  <si>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</si>
  <si>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</si>
  <si>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</si>
  <si>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</si>
  <si>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</si>
  <si>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</si>
  <si>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</si>
  <si>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</si>
  <si>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</si>
  <si>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</si>
  <si>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</si>
  <si>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</si>
  <si>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</si>
  <si>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</si>
  <si>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</si>
  <si>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</si>
  <si>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</si>
  <si>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</si>
  <si>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</si>
  <si>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</si>
  <si>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</si>
  <si>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</si>
  <si>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</si>
  <si>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</si>
  <si>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</si>
  <si>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</si>
  <si>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</si>
  <si>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</si>
  <si>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</si>
  <si>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</si>
  <si>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</si>
  <si>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</si>
  <si>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</si>
  <si>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</si>
  <si>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</si>
  <si>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</si>
  <si>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</si>
  <si>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</si>
  <si>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</si>
  <si>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</si>
  <si>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</si>
  <si>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</si>
  <si>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</si>
  <si>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</si>
  <si>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</si>
  <si>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</si>
  <si>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</si>
  <si>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</si>
  <si>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</si>
  <si>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</si>
  <si>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</si>
  <si>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</si>
  <si>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</si>
  <si>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</si>
  <si>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</si>
  <si>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</si>
  <si>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</si>
  <si>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</si>
  <si>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</si>
  <si>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</si>
  <si>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</si>
  <si>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</si>
  <si>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</si>
  <si>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</si>
  <si>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</si>
  <si>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</si>
  <si>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</si>
  <si>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</si>
  <si>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</si>
  <si>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</si>
  <si>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</si>
  <si>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</si>
  <si>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</si>
  <si>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</si>
  <si>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</si>
  <si>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</si>
  <si>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</si>
  <si>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</si>
  <si>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</si>
  <si>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</si>
  <si>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</si>
  <si>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</si>
  <si>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</si>
  <si>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</si>
  <si>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</si>
  <si>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</si>
  <si>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</si>
  <si>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</si>
  <si>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</si>
  <si>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</si>
  <si>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</si>
  <si>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</si>
  <si>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</si>
  <si>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</si>
  <si>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</si>
  <si>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</si>
  <si>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</si>
  <si>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</si>
  <si>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</si>
  <si>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</si>
  <si>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</si>
  <si>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</si>
  <si>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</si>
  <si>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</si>
  <si>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</si>
  <si>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</si>
  <si>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</si>
  <si>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</si>
  <si>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</si>
  <si>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</si>
  <si>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</si>
  <si>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</si>
  <si>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</si>
  <si>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</si>
  <si>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</si>
  <si>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</si>
  <si>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</si>
  <si>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</si>
  <si>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</si>
  <si>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</si>
  <si>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</si>
  <si>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</si>
  <si>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</si>
  <si>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</si>
  <si>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</si>
  <si>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</si>
  <si>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</si>
  <si>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</si>
  <si>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</si>
  <si>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</si>
  <si>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</si>
  <si>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</si>
  <si>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</si>
  <si>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</si>
  <si>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</si>
  <si>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</si>
  <si>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</si>
  <si>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</si>
  <si>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</si>
  <si>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</si>
  <si>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</si>
  <si>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</si>
  <si>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</si>
  <si>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</si>
  <si>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</si>
  <si>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</si>
  <si>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</si>
  <si>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</si>
  <si>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</si>
  <si>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</si>
  <si>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</si>
  <si>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</si>
  <si>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</si>
  <si>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</si>
  <si>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</si>
  <si>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</si>
  <si>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</si>
  <si>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</si>
  <si>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</si>
  <si>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</si>
  <si>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</si>
  <si>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</si>
  <si>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</si>
  <si>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</si>
  <si>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</si>
  <si>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</si>
  <si>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</si>
  <si>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</si>
  <si>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</si>
  <si>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</si>
  <si>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</si>
  <si>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</si>
  <si>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</si>
  <si>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</si>
  <si>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</si>
  <si>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</si>
  <si>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</si>
  <si>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</si>
  <si>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</si>
  <si>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</si>
  <si>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</si>
  <si>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</si>
  <si>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</si>
  <si>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</si>
  <si>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</si>
  <si>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</si>
  <si>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</si>
  <si>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</si>
  <si>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</si>
  <si>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</si>
  <si>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</si>
  <si>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</si>
  <si>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</si>
  <si>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</si>
  <si>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</si>
  <si>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</si>
  <si>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</si>
  <si>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</si>
  <si>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</si>
  <si>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</si>
  <si>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</si>
  <si>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</si>
  <si>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</si>
  <si>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</si>
  <si>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</si>
  <si>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</si>
  <si>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</si>
  <si>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</si>
  <si>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</si>
  <si>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</si>
  <si>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</si>
  <si>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</si>
  <si>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</si>
  <si>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</si>
  <si>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</si>
  <si>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</si>
  <si>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</si>
  <si>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</si>
  <si>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</si>
  <si>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</si>
  <si>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</si>
  <si>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</si>
  <si>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</si>
  <si>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</si>
  <si>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</si>
  <si>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</si>
  <si>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</si>
  <si>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</si>
  <si>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</si>
  <si>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</si>
  <si>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</si>
  <si>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</si>
  <si>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</si>
  <si>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</si>
  <si>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</si>
  <si>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</si>
  <si>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</si>
  <si>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</si>
  <si>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</si>
  <si>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</si>
  <si>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</si>
  <si>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</si>
  <si>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</si>
  <si>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</si>
  <si>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</si>
  <si>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</si>
  <si>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</si>
  <si>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</si>
  <si>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</si>
  <si>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</si>
  <si>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</si>
  <si>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</si>
  <si>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</si>
  <si>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</si>
  <si>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</si>
  <si>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</si>
  <si>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</si>
  <si>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</si>
  <si>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</si>
  <si>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</si>
  <si>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</si>
  <si>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</si>
  <si>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</si>
  <si>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</si>
  <si>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</si>
  <si>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</si>
  <si>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</si>
  <si>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</si>
  <si>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</si>
  <si>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</si>
  <si>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</si>
  <si>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</si>
  <si>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</si>
  <si>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</si>
  <si>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</si>
  <si>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</si>
  <si>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</si>
  <si>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</si>
  <si>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</si>
  <si>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</si>
  <si>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</si>
  <si>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</si>
  <si>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</si>
  <si>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</si>
  <si>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</si>
  <si>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</si>
  <si>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</si>
  <si>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</si>
  <si>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</si>
  <si>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</si>
  <si>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</si>
  <si>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</si>
  <si>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</si>
  <si>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</si>
  <si>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</si>
  <si>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</si>
  <si>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</si>
  <si>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</si>
  <si>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</si>
  <si>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</si>
  <si>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</si>
  <si>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</si>
  <si>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</si>
  <si>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</si>
  <si>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</si>
  <si>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</si>
  <si>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</si>
  <si>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</si>
  <si>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</si>
  <si>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</si>
  <si>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</si>
  <si>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</si>
  <si>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</si>
  <si>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</si>
  <si>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</si>
  <si>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</si>
  <si>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</si>
  <si>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</si>
  <si>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</si>
  <si>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</si>
  <si>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</si>
  <si>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</si>
  <si>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</si>
  <si>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</si>
  <si>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</si>
  <si>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</si>
  <si>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</si>
  <si>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</si>
  <si>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</si>
  <si>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</si>
  <si>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</si>
  <si>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</si>
  <si>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</si>
  <si>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</si>
  <si>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</si>
  <si>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</si>
  <si>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</si>
  <si>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</si>
  <si>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</si>
  <si>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</si>
  <si>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</si>
  <si>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</si>
  <si>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</si>
  <si>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</si>
  <si>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</si>
  <si>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</si>
  <si>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</si>
  <si>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</si>
  <si>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</si>
  <si>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</si>
  <si>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</si>
  <si>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</si>
  <si>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</si>
  <si>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</si>
  <si>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</si>
  <si>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</si>
  <si>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</si>
  <si>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</si>
  <si>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</si>
  <si>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</si>
  <si>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</si>
  <si>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</si>
  <si>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</si>
  <si>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</si>
  <si>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</si>
  <si>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</si>
  <si>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</si>
  <si>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</si>
  <si>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</si>
  <si>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</si>
  <si>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</si>
  <si>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</si>
  <si>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</si>
  <si>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</si>
  <si>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</si>
  <si>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</si>
  <si>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</si>
  <si>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</si>
  <si>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</si>
  <si>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</si>
  <si>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</si>
  <si>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</si>
  <si>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</si>
  <si>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</si>
  <si>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</si>
  <si>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</si>
  <si>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</si>
  <si>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</si>
  <si>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</si>
  <si>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</si>
  <si>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</si>
  <si>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</si>
  <si>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</si>
  <si>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</si>
  <si>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</si>
  <si>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</si>
  <si>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</si>
  <si>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</si>
  <si>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</si>
  <si>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</si>
  <si>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</si>
  <si>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</si>
  <si>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</si>
  <si>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</si>
  <si>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</si>
  <si>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</si>
  <si>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</si>
  <si>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</si>
  <si>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</si>
  <si>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</si>
  <si>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</si>
  <si>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</si>
  <si>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</si>
  <si>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</si>
  <si>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</si>
  <si>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</si>
  <si>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</si>
  <si>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</si>
  <si>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</si>
  <si>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</si>
  <si>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</si>
  <si>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</si>
  <si>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</si>
  <si>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</si>
  <si>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</si>
  <si>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</si>
  <si>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</si>
  <si>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</si>
  <si>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</si>
  <si>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</si>
  <si>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</si>
  <si>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</si>
  <si>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</si>
  <si>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</si>
  <si>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</si>
  <si>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</si>
  <si>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</si>
  <si>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</si>
  <si>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</si>
  <si>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</si>
  <si>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</si>
  <si>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</si>
  <si>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</si>
  <si>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</si>
  <si>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</si>
  <si>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</si>
  <si>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</si>
  <si>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</si>
  <si>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</si>
  <si>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</si>
  <si>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</si>
  <si>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</si>
  <si>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</si>
  <si>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</si>
  <si>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</si>
  <si>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</si>
  <si>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</si>
  <si>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</si>
  <si>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</si>
  <si>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</si>
  <si>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</si>
  <si>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</si>
  <si>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</si>
  <si>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</si>
  <si>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</si>
  <si>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</si>
  <si>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</si>
  <si>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</si>
  <si>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</si>
  <si>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</si>
  <si>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</si>
  <si>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</si>
  <si>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</si>
  <si>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</si>
  <si>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</si>
  <si>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</si>
  <si>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</si>
  <si>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</si>
  <si>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</si>
  <si>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</si>
  <si>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</si>
  <si>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</si>
  <si>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</si>
  <si>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</si>
  <si>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</si>
  <si>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</si>
  <si>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</si>
  <si>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</si>
  <si>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</si>
  <si>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</si>
  <si>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</si>
  <si>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</si>
  <si>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</si>
  <si>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</si>
  <si>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</si>
  <si>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</si>
  <si>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</si>
  <si>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</si>
  <si>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</si>
  <si>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</si>
  <si>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</si>
  <si>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</si>
  <si>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</si>
  <si>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</si>
  <si>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</si>
  <si>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</si>
  <si>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</si>
  <si>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</si>
  <si>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</si>
  <si>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</si>
  <si>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</si>
  <si>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</si>
  <si>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</si>
  <si>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</si>
  <si>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</si>
  <si>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</si>
  <si>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</si>
  <si>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</si>
  <si>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</si>
  <si>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</si>
  <si>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</si>
  <si>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</si>
  <si>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</si>
  <si>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</si>
  <si>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</si>
  <si>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</si>
  <si>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</si>
  <si>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</si>
  <si>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</si>
  <si>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</si>
  <si>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</si>
  <si>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</si>
  <si>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</si>
  <si>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</si>
  <si>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</si>
  <si>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</si>
  <si>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</si>
  <si>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</si>
  <si>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</si>
  <si>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</si>
  <si>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</si>
  <si>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</si>
  <si>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</si>
  <si>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</si>
  <si>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</si>
  <si>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</si>
  <si>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</si>
  <si>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</si>
  <si>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</si>
  <si>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</si>
  <si>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</si>
  <si>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</si>
  <si>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</si>
  <si>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</si>
  <si>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</si>
  <si>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</si>
  <si>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</si>
  <si>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</si>
  <si>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</si>
  <si>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</si>
  <si>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</si>
  <si>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</si>
  <si>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</si>
  <si>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</si>
  <si>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</si>
  <si>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</si>
  <si>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</si>
  <si>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</si>
  <si>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</si>
  <si>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</si>
  <si>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</si>
  <si>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</si>
  <si>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</si>
  <si>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</si>
  <si>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</si>
  <si>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</si>
  <si>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</si>
  <si>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</si>
  <si>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</si>
  <si>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</si>
  <si>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</si>
  <si>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</si>
  <si>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</si>
  <si>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</si>
  <si>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</si>
  <si>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</si>
  <si>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</si>
  <si>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</si>
  <si>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</si>
  <si>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</si>
  <si>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</si>
  <si>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</si>
  <si>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</si>
  <si>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</si>
  <si>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</si>
  <si>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</si>
  <si>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</si>
  <si>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</si>
  <si>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</si>
  <si>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</si>
  <si>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</si>
  <si>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</si>
  <si>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</si>
  <si>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</si>
  <si>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</si>
  <si>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</si>
  <si>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</si>
  <si>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</si>
  <si>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</si>
  <si>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</si>
  <si>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</si>
  <si>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</si>
  <si>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</si>
  <si>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</si>
  <si>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</si>
  <si>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</si>
  <si>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</si>
  <si>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</si>
  <si>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</si>
  <si>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</si>
  <si>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</si>
  <si>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</si>
  <si>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</si>
  <si>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</si>
  <si>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</si>
  <si>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</si>
  <si>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</si>
  <si>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</si>
  <si>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</si>
  <si>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</si>
  <si>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</si>
  <si>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</si>
  <si>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</si>
  <si>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</si>
  <si>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</si>
  <si>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</si>
  <si>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</si>
  <si>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</si>
  <si>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</si>
  <si>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</si>
  <si>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</si>
  <si>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</si>
  <si>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</si>
  <si>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</si>
  <si>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</si>
  <si>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</si>
  <si>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</si>
  <si>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</si>
  <si>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</si>
  <si>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</si>
  <si>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</si>
  <si>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</si>
  <si>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</si>
  <si>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</si>
  <si>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</si>
  <si>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</si>
  <si>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</si>
  <si>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</si>
  <si>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</si>
  <si>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</si>
  <si>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</si>
  <si>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</si>
  <si>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</si>
  <si>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</si>
  <si>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</si>
  <si>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</si>
  <si>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</si>
  <si>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</si>
  <si>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</si>
  <si>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</si>
  <si>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</si>
  <si>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</si>
  <si>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</si>
  <si>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</si>
  <si>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</si>
  <si>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</si>
  <si>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</si>
  <si>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</si>
  <si>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</si>
  <si>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</si>
  <si>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</si>
  <si>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</si>
  <si>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</si>
  <si>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</si>
  <si>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</si>
  <si>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</si>
  <si>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</si>
  <si>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</si>
  <si>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</si>
  <si>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</si>
  <si>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</si>
  <si>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</si>
  <si>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</si>
  <si>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</si>
  <si>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</si>
  <si>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</si>
  <si>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</si>
  <si>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</si>
  <si>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</si>
  <si>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</si>
  <si>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</si>
  <si>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</si>
  <si>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</si>
  <si>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</si>
  <si>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</si>
  <si>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</si>
  <si>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</si>
  <si>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</si>
  <si>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</si>
  <si>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</si>
  <si>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</si>
  <si>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</si>
  <si>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</si>
  <si>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</si>
  <si>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</si>
  <si>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</si>
  <si>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</si>
  <si>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</si>
  <si>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</si>
  <si>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</si>
  <si>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</si>
  <si>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</si>
  <si>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</si>
  <si>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</si>
  <si>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</si>
  <si>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</si>
  <si>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</si>
  <si>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</si>
  <si>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</si>
  <si>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</si>
  <si>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</si>
  <si>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</si>
  <si>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</si>
  <si>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</si>
  <si>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</si>
  <si>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</si>
  <si>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</si>
  <si>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</si>
  <si>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</si>
  <si>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</si>
  <si>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</si>
  <si>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</si>
  <si>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</si>
  <si>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</si>
  <si>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</si>
  <si>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</si>
  <si>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</si>
  <si>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</si>
  <si>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</si>
  <si>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</si>
  <si>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</si>
  <si>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</si>
  <si>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</si>
  <si>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</si>
  <si>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</si>
  <si>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</si>
  <si>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</si>
  <si>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</si>
  <si>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</si>
  <si>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</si>
  <si>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</si>
  <si>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</si>
  <si>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</si>
  <si>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</si>
  <si>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</si>
  <si>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</si>
  <si>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</si>
  <si>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</si>
  <si>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</si>
  <si>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</si>
  <si>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</si>
  <si>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</si>
  <si>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</si>
  <si>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</si>
  <si>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</si>
  <si>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</si>
  <si>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</si>
  <si>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</si>
  <si>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</si>
  <si>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</si>
  <si>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</si>
  <si>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</si>
  <si>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</si>
  <si>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</si>
  <si>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</si>
  <si>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</si>
  <si>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</si>
  <si>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</si>
  <si>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</si>
  <si>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</si>
  <si>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</si>
  <si>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</si>
  <si>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</si>
  <si>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</si>
  <si>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</si>
  <si>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</si>
  <si>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</si>
  <si>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</si>
  <si>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</si>
  <si>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</si>
  <si>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</si>
  <si>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</si>
  <si>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</si>
  <si>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</si>
  <si>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</si>
  <si>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</si>
  <si>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</si>
  <si>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</si>
  <si>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</si>
  <si>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</si>
  <si>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</si>
  <si>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</si>
  <si>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</si>
  <si>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</si>
  <si>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</si>
  <si>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</si>
  <si>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</si>
  <si>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</si>
  <si>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</si>
  <si>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</si>
  <si>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</si>
  <si>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</si>
  <si>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</si>
  <si>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</si>
  <si>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</si>
  <si>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</si>
  <si>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</si>
  <si>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</si>
  <si>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</si>
  <si>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</si>
  <si>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</si>
  <si>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</si>
  <si>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</si>
  <si>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</si>
  <si>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</si>
  <si>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</si>
  <si>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</si>
  <si>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</si>
  <si>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</si>
  <si>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</si>
  <si>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</si>
  <si>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</si>
  <si>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</si>
  <si>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</si>
  <si>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</si>
  <si>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</si>
  <si>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</si>
  <si>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</si>
  <si>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</si>
  <si>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</si>
  <si>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</si>
  <si>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</si>
  <si>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</si>
  <si>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</si>
  <si>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</si>
  <si>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</si>
  <si>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</si>
  <si>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</si>
  <si>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</si>
  <si>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</si>
  <si>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</si>
  <si>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</si>
  <si>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</si>
  <si>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</si>
  <si>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</si>
  <si>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</si>
  <si>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</si>
  <si>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</si>
  <si>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</si>
  <si>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</si>
  <si>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</si>
  <si>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</si>
  <si>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</si>
  <si>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</si>
  <si>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</si>
  <si>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</si>
  <si>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</si>
  <si>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</si>
  <si>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</si>
  <si>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</si>
  <si>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</si>
  <si>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</si>
  <si>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</si>
  <si>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</si>
  <si>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</si>
  <si>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</si>
  <si>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</si>
  <si>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</si>
  <si>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</si>
  <si>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</si>
  <si>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</si>
  <si>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</si>
  <si>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</si>
  <si>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</si>
  <si>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</si>
  <si>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</si>
  <si>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</si>
  <si>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</si>
  <si>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</si>
  <si>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</si>
  <si>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</si>
  <si>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</si>
  <si>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</si>
  <si>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</si>
  <si>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</si>
  <si>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</si>
  <si>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</si>
  <si>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</si>
  <si>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</si>
  <si>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</si>
  <si>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</si>
  <si>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</si>
  <si>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</si>
  <si>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</si>
  <si>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</si>
  <si>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</si>
  <si>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</si>
  <si>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</si>
  <si>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</si>
  <si>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</si>
  <si>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</si>
  <si>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</si>
  <si>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</si>
  <si>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</si>
  <si>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</si>
  <si>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</si>
  <si>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</si>
  <si>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</si>
  <si>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</si>
  <si>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</si>
  <si>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</si>
  <si>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</si>
  <si>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</si>
  <si>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</si>
  <si>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</si>
  <si>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</si>
  <si>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</si>
  <si>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</si>
  <si>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</si>
  <si>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</si>
  <si>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</si>
  <si>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</si>
  <si>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</si>
  <si>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</si>
  <si>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</si>
  <si>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</si>
  <si>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</si>
  <si>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</si>
  <si>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</si>
  <si>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</si>
  <si>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</si>
  <si>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</si>
  <si>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</si>
  <si>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</si>
  <si>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</si>
  <si>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</si>
  <si>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</si>
  <si>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</si>
  <si>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</si>
  <si>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</si>
  <si>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</si>
  <si>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</si>
  <si>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</si>
  <si>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</si>
  <si>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</si>
  <si>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</si>
  <si>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</si>
  <si>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</si>
  <si>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</si>
  <si>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</si>
  <si>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</si>
  <si>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</si>
  <si>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</si>
  <si>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</si>
  <si>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</si>
  <si>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</si>
  <si>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</si>
  <si>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</si>
  <si>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</si>
  <si>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</si>
  <si>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</si>
  <si>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</si>
  <si>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</si>
  <si>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</si>
  <si>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</si>
  <si>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</si>
  <si>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</si>
  <si>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</si>
  <si>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</si>
  <si>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</si>
  <si>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</si>
  <si>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</si>
  <si>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</si>
  <si>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</si>
  <si>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</si>
  <si>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</si>
  <si>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</si>
  <si>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</si>
  <si>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</si>
  <si>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</si>
  <si>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</si>
  <si>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</si>
  <si>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</si>
  <si>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</si>
  <si>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</si>
  <si>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</si>
  <si>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</si>
  <si>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</si>
  <si>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</si>
  <si>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</si>
  <si>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</si>
  <si>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</si>
  <si>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</si>
  <si>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</si>
  <si>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</si>
  <si>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</si>
  <si>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</si>
  <si>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</si>
  <si>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</si>
  <si>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</si>
  <si>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</si>
  <si>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</si>
  <si>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</si>
  <si>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</si>
  <si>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</si>
  <si>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</si>
  <si>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</si>
  <si>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</si>
  <si>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</si>
  <si>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</si>
  <si>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</si>
  <si>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</si>
  <si>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</si>
  <si>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</si>
  <si>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</si>
  <si>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</si>
  <si>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</si>
  <si>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</si>
  <si>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</si>
  <si>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</si>
  <si>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</si>
  <si>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</si>
  <si>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</si>
  <si>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</si>
  <si>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</si>
  <si>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</si>
  <si>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</si>
  <si>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</si>
  <si>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</si>
  <si>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</si>
  <si>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</si>
  <si>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</si>
  <si>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</si>
  <si>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</si>
  <si>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</si>
  <si>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</si>
  <si>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</si>
  <si>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</si>
  <si>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</si>
  <si>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</si>
  <si>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</si>
  <si>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</si>
  <si>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</si>
  <si>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</si>
  <si>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</si>
  <si>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</si>
  <si>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</si>
  <si>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</si>
  <si>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</si>
  <si>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</si>
  <si>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</si>
  <si>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</si>
  <si>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</si>
  <si>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</si>
  <si>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</si>
  <si>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</si>
  <si>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</si>
  <si>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</si>
  <si>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</si>
  <si>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</si>
  <si>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</si>
  <si>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</si>
  <si>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</si>
  <si>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</si>
  <si>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</si>
  <si>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</si>
  <si>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</si>
  <si>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</si>
  <si>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</si>
  <si>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</si>
  <si>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</si>
  <si>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</si>
  <si>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</si>
  <si>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</si>
  <si>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</si>
  <si>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</si>
  <si>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</si>
  <si>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</si>
  <si>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</si>
  <si>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</si>
  <si>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</si>
  <si>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</si>
  <si>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</si>
  <si>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</si>
  <si>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</si>
  <si>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</si>
  <si>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</si>
  <si>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</si>
  <si>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</si>
  <si>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</si>
  <si>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</si>
  <si>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</si>
  <si>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</si>
  <si>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</si>
  <si>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</si>
  <si>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</si>
  <si>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</si>
  <si>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</si>
  <si>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</si>
  <si>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</si>
  <si>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</si>
  <si>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</si>
  <si>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</si>
  <si>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</si>
  <si>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</si>
  <si>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</si>
  <si>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</si>
  <si>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</si>
  <si>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</si>
  <si>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</si>
  <si>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</si>
  <si>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</si>
  <si>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</si>
  <si>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</si>
  <si>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</si>
  <si>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</si>
  <si>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</si>
  <si>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</si>
  <si>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</si>
  <si>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</si>
  <si>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</si>
  <si>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</si>
  <si>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</si>
  <si>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</si>
  <si>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</si>
  <si>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</si>
  <si>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</si>
  <si>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</si>
  <si>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</si>
  <si>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</si>
  <si>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</si>
  <si>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</si>
  <si>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</si>
  <si>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</si>
  <si>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</si>
  <si>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</si>
  <si>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</si>
  <si>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</si>
  <si>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</si>
  <si>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</si>
  <si>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</si>
  <si>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</si>
  <si>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</si>
  <si>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</si>
  <si>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</si>
  <si>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</si>
  <si>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</si>
  <si>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</si>
  <si>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</si>
  <si>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</si>
  <si>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</si>
  <si>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</si>
  <si>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</si>
  <si>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</si>
  <si>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</si>
  <si>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</si>
  <si>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</si>
  <si>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</si>
  <si>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</si>
  <si>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</si>
  <si>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</si>
  <si>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</si>
  <si>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</si>
  <si>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</si>
  <si>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</si>
  <si>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</si>
  <si>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</si>
  <si>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</si>
  <si>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</si>
  <si>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</si>
  <si>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</si>
  <si>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</si>
  <si>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</si>
  <si>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</si>
  <si>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</si>
  <si>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</si>
  <si>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</si>
  <si>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</si>
  <si>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</si>
  <si>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</si>
  <si>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</si>
  <si>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</si>
  <si>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</si>
  <si>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</si>
  <si>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</si>
  <si>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</si>
  <si>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</si>
  <si>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</si>
  <si>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</si>
  <si>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</si>
  <si>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</si>
  <si>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</si>
  <si>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</si>
  <si>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</si>
  <si>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</si>
  <si>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</si>
  <si>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</si>
  <si>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</si>
  <si>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</si>
  <si>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</si>
  <si>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</si>
  <si>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</si>
  <si>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</si>
  <si>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</si>
  <si>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</si>
  <si>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</si>
  <si>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</si>
  <si>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</si>
  <si>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</si>
  <si>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</si>
  <si>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</si>
  <si>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</si>
  <si>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</si>
  <si>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</si>
  <si>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</si>
  <si>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</si>
  <si>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</si>
  <si>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</si>
  <si>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</si>
  <si>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</si>
  <si>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</si>
  <si>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</si>
  <si>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</si>
  <si>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</si>
  <si>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</si>
  <si>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</si>
  <si>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</si>
  <si>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</si>
  <si>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</si>
  <si>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</si>
  <si>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</si>
  <si>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</si>
  <si>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</si>
  <si>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</si>
  <si>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</si>
  <si>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</si>
  <si>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</si>
  <si>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</si>
  <si>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</si>
  <si>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</si>
  <si>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</si>
  <si>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</si>
  <si>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</si>
  <si>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</si>
  <si>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</si>
  <si>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</si>
  <si>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</si>
  <si>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</si>
  <si>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</si>
  <si>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</si>
  <si>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</si>
  <si>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</si>
  <si>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</si>
  <si>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</si>
  <si>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</si>
  <si>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</si>
  <si>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</si>
  <si>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</si>
  <si>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</si>
  <si>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</si>
  <si>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</si>
  <si>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</si>
  <si>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</si>
  <si>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</si>
  <si>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</si>
  <si>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</si>
  <si>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</si>
  <si>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</si>
  <si>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</si>
  <si>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</si>
  <si>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</si>
  <si>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</si>
  <si>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</si>
  <si>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</si>
  <si>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</si>
  <si>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</si>
  <si>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</si>
  <si>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</si>
  <si>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</si>
  <si>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</si>
  <si>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</si>
  <si>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</si>
  <si>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</si>
  <si>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</si>
  <si>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</si>
  <si>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</si>
  <si>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</si>
  <si>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</si>
  <si>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</si>
  <si>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</si>
  <si>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</si>
  <si>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</si>
  <si>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</si>
  <si>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</si>
  <si>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</si>
  <si>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</si>
  <si>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</si>
  <si>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</si>
  <si>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</si>
  <si>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</si>
  <si>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</si>
  <si>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</si>
  <si>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</si>
  <si>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</si>
  <si>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</si>
  <si>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</si>
  <si>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</si>
  <si>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</si>
  <si>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</si>
  <si>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</si>
  <si>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</si>
  <si>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</si>
  <si>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</si>
  <si>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</si>
  <si>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</si>
  <si>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</si>
  <si>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</si>
  <si>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</si>
  <si>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</si>
  <si>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</si>
  <si>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</si>
  <si>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</si>
  <si>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</si>
  <si>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</si>
  <si>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</si>
  <si>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</si>
  <si>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</si>
  <si>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</si>
  <si>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</si>
  <si>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</si>
  <si>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</si>
  <si>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</si>
  <si>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</si>
  <si>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</si>
  <si>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</si>
  <si>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</si>
  <si>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</si>
  <si>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</si>
  <si>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</si>
  <si>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</si>
  <si>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</si>
  <si>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</si>
  <si>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</si>
  <si>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</si>
  <si>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</si>
  <si>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</si>
  <si>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</si>
  <si>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</si>
  <si>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</si>
  <si>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</si>
  <si>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</si>
  <si>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</si>
  <si>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</si>
  <si>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</si>
  <si>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</si>
  <si>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</si>
  <si>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</si>
  <si>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</si>
  <si>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</si>
  <si>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</si>
  <si>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</si>
  <si>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</si>
  <si>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</si>
  <si>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</si>
  <si>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</si>
  <si>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</si>
  <si>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</si>
  <si>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</si>
  <si>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</si>
  <si>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</si>
  <si>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</si>
  <si>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</si>
  <si>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</si>
  <si>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</si>
  <si>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</si>
  <si>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</si>
  <si>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</si>
  <si>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</si>
  <si>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</si>
  <si>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</si>
  <si>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</si>
  <si>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</si>
  <si>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</si>
  <si>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</si>
  <si>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</si>
  <si>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</si>
  <si>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</si>
  <si>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</si>
  <si>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</si>
  <si>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</si>
  <si>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</si>
  <si>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</si>
  <si>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</si>
  <si>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</si>
  <si>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</si>
  <si>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</si>
  <si>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</si>
  <si>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</si>
  <si>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</si>
  <si>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</si>
  <si>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</si>
  <si>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</si>
  <si>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</si>
  <si>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</si>
  <si>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</si>
  <si>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</si>
  <si>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</si>
  <si>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</si>
  <si>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</si>
  <si>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</si>
  <si>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</si>
  <si>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</si>
  <si>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</si>
  <si>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</si>
  <si>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</si>
  <si>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</si>
  <si>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</si>
  <si>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</si>
  <si>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</si>
  <si>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</si>
  <si>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</si>
  <si>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</si>
  <si>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</si>
  <si>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</si>
  <si>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</si>
  <si>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</si>
  <si>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</si>
  <si>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</si>
  <si>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</si>
  <si>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</si>
  <si>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</si>
  <si>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</si>
  <si>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</si>
  <si>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</si>
  <si>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</si>
  <si>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</si>
  <si>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</si>
  <si>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</si>
  <si>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</si>
  <si>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</si>
  <si>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</si>
  <si>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</si>
  <si>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</si>
  <si>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</si>
  <si>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</si>
  <si>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</si>
  <si>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</si>
  <si>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</si>
  <si>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</si>
  <si>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</si>
  <si>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</si>
  <si>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</si>
  <si>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</si>
  <si>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</si>
  <si>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</si>
  <si>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</si>
  <si>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</si>
  <si>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</si>
  <si>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</si>
  <si>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</si>
  <si>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</si>
  <si>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</si>
  <si>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</si>
  <si>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</si>
  <si>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</si>
  <si>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</si>
  <si>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</si>
  <si>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</si>
  <si>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</si>
  <si>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</si>
  <si>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</si>
  <si>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</si>
  <si>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</si>
  <si>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</si>
  <si>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</si>
  <si>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</si>
  <si>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</si>
  <si>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</si>
  <si>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</si>
  <si>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</si>
  <si>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</si>
  <si>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</si>
  <si>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</si>
  <si>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</si>
  <si>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</si>
  <si>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</si>
  <si>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</si>
  <si>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</si>
  <si>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</si>
  <si>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</si>
  <si>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</si>
  <si>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</si>
  <si>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</si>
  <si>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</si>
  <si>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</si>
  <si>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</si>
  <si>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</si>
  <si>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</si>
  <si>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</si>
  <si>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</si>
  <si>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</si>
  <si>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</si>
  <si>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</si>
  <si>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</si>
  <si>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</si>
  <si>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</si>
  <si>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</si>
  <si>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</si>
  <si>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</si>
  <si>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</si>
  <si>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</si>
  <si>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</si>
  <si>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</si>
  <si>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</si>
  <si>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</si>
  <si>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</si>
  <si>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</si>
  <si>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</si>
  <si>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</si>
  <si>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</si>
  <si>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</si>
  <si>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</si>
  <si>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</si>
  <si>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</si>
  <si>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</si>
  <si>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</si>
  <si>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</si>
  <si>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</si>
  <si>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</si>
  <si>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</si>
  <si>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</si>
  <si>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</si>
  <si>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</si>
  <si>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</si>
  <si>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</si>
  <si>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</si>
  <si>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</si>
  <si>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</si>
  <si>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</si>
  <si>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</si>
  <si>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</si>
  <si>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</si>
  <si>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</si>
  <si>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</si>
  <si>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</si>
  <si>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</si>
  <si>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</si>
  <si>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</si>
  <si>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</si>
  <si>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</si>
  <si>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</si>
  <si>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</si>
  <si>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</si>
  <si>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</si>
  <si>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</si>
  <si>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</si>
  <si>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</si>
  <si>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</si>
  <si>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</si>
  <si>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</si>
  <si>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</si>
  <si>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</si>
  <si>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</si>
  <si>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</si>
  <si>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</si>
  <si>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</si>
  <si>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</si>
  <si>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</si>
  <si>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</si>
  <si>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</si>
  <si>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</si>
  <si>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</si>
  <si>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</si>
  <si>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</si>
  <si>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</si>
  <si>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</si>
  <si>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</si>
  <si>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</si>
  <si>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</si>
  <si>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</si>
  <si>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</si>
  <si>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</si>
  <si>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</si>
  <si>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</si>
  <si>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</si>
  <si>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</si>
  <si>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</si>
  <si>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</si>
  <si>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</si>
  <si>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</si>
  <si>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</si>
  <si>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</si>
  <si>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</si>
  <si>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</si>
  <si>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</si>
  <si>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</si>
  <si>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</si>
  <si>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</si>
  <si>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</si>
  <si>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</si>
  <si>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</si>
  <si>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</si>
  <si>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</si>
  <si>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</si>
  <si>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</si>
  <si>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</si>
  <si>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</si>
  <si>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</si>
  <si>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</si>
  <si>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</si>
  <si>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</si>
  <si>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</si>
  <si>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</si>
  <si>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</si>
  <si>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</si>
  <si>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</si>
  <si>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</si>
  <si>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</si>
  <si>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</si>
  <si>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</si>
  <si>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</si>
  <si>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</si>
  <si>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</si>
  <si>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</si>
  <si>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</si>
  <si>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</si>
  <si>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</si>
  <si>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</si>
  <si>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</si>
  <si>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</si>
  <si>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</si>
  <si>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</si>
  <si>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</si>
  <si>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</si>
  <si>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</si>
  <si>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</si>
  <si>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</si>
  <si>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</si>
  <si>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</si>
  <si>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</si>
  <si>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</si>
  <si>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</si>
  <si>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</si>
  <si>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</si>
  <si>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</si>
  <si>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</si>
  <si>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</si>
  <si>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</si>
  <si>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</si>
  <si>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</si>
  <si>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</si>
  <si>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</si>
  <si>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</si>
  <si>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</si>
  <si>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</si>
  <si>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</si>
  <si>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</si>
  <si>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</si>
  <si>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</si>
  <si>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</si>
  <si>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</si>
  <si>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</si>
  <si>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</si>
  <si>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</si>
  <si>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</si>
  <si>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</si>
  <si>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</si>
  <si>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</si>
  <si>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</si>
  <si>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</si>
  <si>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</si>
  <si>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</si>
  <si>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</si>
  <si>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</si>
  <si>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</si>
  <si>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</si>
  <si>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</si>
  <si>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</si>
  <si>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</si>
  <si>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</si>
  <si>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</si>
  <si>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</si>
  <si>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</si>
  <si>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</si>
  <si>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</si>
  <si>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</si>
  <si>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</si>
  <si>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</si>
  <si>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</si>
  <si>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</si>
  <si>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</si>
  <si>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</si>
  <si>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</si>
  <si>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</si>
  <si>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</si>
  <si>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</si>
  <si>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</si>
  <si>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</si>
  <si>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</si>
  <si>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</si>
  <si>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</si>
  <si>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</si>
  <si>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</si>
  <si>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</si>
  <si>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</si>
  <si>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</si>
  <si>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</si>
  <si>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</si>
  <si>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</si>
  <si>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</si>
  <si>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</si>
  <si>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</si>
  <si>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</si>
  <si>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</si>
  <si>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</si>
  <si>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</si>
  <si>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</si>
  <si>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</si>
  <si>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</si>
  <si>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</si>
  <si>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</si>
  <si>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</si>
  <si>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</si>
  <si>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</si>
  <si>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</si>
  <si>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</si>
  <si>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</si>
  <si>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</si>
  <si>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</si>
  <si>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</si>
  <si>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</si>
  <si>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</si>
  <si>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</si>
  <si>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</si>
  <si>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</si>
  <si>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</si>
  <si>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</si>
  <si>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</si>
  <si>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</si>
  <si>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</si>
  <si>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</si>
  <si>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</si>
  <si>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</si>
  <si>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</si>
  <si>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</si>
  <si>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</si>
  <si>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</si>
  <si>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</si>
  <si>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</si>
  <si>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</si>
  <si>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</si>
  <si>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</si>
  <si>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</si>
  <si>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</si>
  <si>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</si>
  <si>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</si>
  <si>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</si>
  <si>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</si>
  <si>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</si>
  <si>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</si>
  <si>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</si>
  <si>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</si>
  <si>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</si>
  <si>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</si>
  <si>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</si>
  <si>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</si>
  <si>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</si>
  <si>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</si>
  <si>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</si>
  <si>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</si>
  <si>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</si>
  <si>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</si>
  <si>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</si>
  <si>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</si>
  <si>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</si>
  <si>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</si>
  <si>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</si>
  <si>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</si>
  <si>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</si>
  <si>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</si>
  <si>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</si>
  <si>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</si>
  <si>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</si>
  <si>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</si>
  <si>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</si>
  <si>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</si>
  <si>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</si>
  <si>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</si>
  <si>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</si>
  <si>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</si>
  <si>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</si>
  <si>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</si>
  <si>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</si>
  <si>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</si>
  <si>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</si>
  <si>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</si>
  <si>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</si>
  <si>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</si>
  <si>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</si>
  <si>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</si>
  <si>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</si>
  <si>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</si>
  <si>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</si>
  <si>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</si>
  <si>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</si>
  <si>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</si>
  <si>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</si>
  <si>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</si>
  <si>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</si>
  <si>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</si>
  <si>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</si>
  <si>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</si>
  <si>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</si>
  <si>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</si>
  <si>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</si>
  <si>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</si>
  <si>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</si>
  <si>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</si>
  <si>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</si>
  <si>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</si>
  <si>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</si>
  <si>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</si>
  <si>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</si>
  <si>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</si>
  <si>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</si>
  <si>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</si>
  <si>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</si>
  <si>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</si>
  <si>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</si>
  <si>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</si>
  <si>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</si>
  <si>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</si>
  <si>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</si>
  <si>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</si>
  <si>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</si>
  <si>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</si>
  <si>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</si>
  <si>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</si>
  <si>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</si>
  <si>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</si>
  <si>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</si>
  <si>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</si>
  <si>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</si>
  <si>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</si>
  <si>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</si>
  <si>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</si>
  <si>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</si>
  <si>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</si>
  <si>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</si>
  <si>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</si>
  <si>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</si>
  <si>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</si>
  <si>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</si>
  <si>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</si>
  <si>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</si>
  <si>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</si>
  <si>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</si>
  <si>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</si>
  <si>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</si>
  <si>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</si>
  <si>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</si>
  <si>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</si>
  <si>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</si>
  <si>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</si>
  <si>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</si>
  <si>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</si>
  <si>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</si>
  <si>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</si>
  <si>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</si>
  <si>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</si>
  <si>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</si>
  <si>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</si>
  <si>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</si>
  <si>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</si>
  <si>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</si>
  <si>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</si>
  <si>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</si>
  <si>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</si>
  <si>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</si>
  <si>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</si>
  <si>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</si>
  <si>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</si>
  <si>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</si>
  <si>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</si>
  <si>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</si>
  <si>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</si>
  <si>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</si>
  <si>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</si>
  <si>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</si>
  <si>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</si>
  <si>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</si>
  <si>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</si>
  <si>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</si>
  <si>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</si>
  <si>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</si>
  <si>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</si>
  <si>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</si>
  <si>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</si>
  <si>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</si>
  <si>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</si>
  <si>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</si>
  <si>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</si>
  <si>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</si>
  <si>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</si>
  <si>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</si>
  <si>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</si>
  <si>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</si>
  <si>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</si>
  <si>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</si>
  <si>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</si>
  <si>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</si>
  <si>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</si>
  <si>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</si>
  <si>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</si>
  <si>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</si>
  <si>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</si>
  <si>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</si>
  <si>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</si>
  <si>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</si>
  <si>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</si>
  <si>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</si>
  <si>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</si>
  <si>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</si>
  <si>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</si>
  <si>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</si>
  <si>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</si>
  <si>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</si>
  <si>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</si>
  <si>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</si>
  <si>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</si>
  <si>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</si>
  <si>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</si>
  <si>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</si>
  <si>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</si>
  <si>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</si>
  <si>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</si>
  <si>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</si>
  <si>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</si>
  <si>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</si>
  <si>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</si>
  <si>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</si>
  <si>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</si>
  <si>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</si>
  <si>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</si>
  <si>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</si>
  <si>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</si>
  <si>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</si>
  <si>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</si>
  <si>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</si>
  <si>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</si>
  <si>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</si>
  <si>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</si>
  <si>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</si>
  <si>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</si>
  <si>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</si>
  <si>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</si>
  <si>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</si>
  <si>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</si>
  <si>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</si>
  <si>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</si>
  <si>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</si>
  <si>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</si>
  <si>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</si>
  <si>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</si>
  <si>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</si>
  <si>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</si>
  <si>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</si>
  <si>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</si>
  <si>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</si>
  <si>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</si>
  <si>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</si>
  <si>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</si>
  <si>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</si>
  <si>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</si>
  <si>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</si>
  <si>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</si>
  <si>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</si>
  <si>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</si>
  <si>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</si>
  <si>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</si>
  <si>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</si>
  <si>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</si>
  <si>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</si>
  <si>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</si>
  <si>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</si>
  <si>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</si>
  <si>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</si>
  <si>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</si>
  <si>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</si>
  <si>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</si>
  <si>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</si>
  <si>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</si>
  <si>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</si>
  <si>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</si>
  <si>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</si>
  <si>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</si>
  <si>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</si>
  <si>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</si>
  <si>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</si>
  <si>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</si>
  <si>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</si>
  <si>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</si>
  <si>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</si>
  <si>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</si>
  <si>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</si>
  <si>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</si>
  <si>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</si>
  <si>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</si>
  <si>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</si>
  <si>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</si>
  <si>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</si>
  <si>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</si>
  <si>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</si>
  <si>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</si>
  <si>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</si>
  <si>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</si>
  <si>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</si>
  <si>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</si>
  <si>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</si>
  <si>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</si>
  <si>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</si>
  <si>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</si>
  <si>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</si>
  <si>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</si>
  <si>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</si>
  <si>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</si>
  <si>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</si>
  <si>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</si>
  <si>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</si>
  <si>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</si>
  <si>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</si>
  <si>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</si>
  <si>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</si>
  <si>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</si>
  <si>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</si>
  <si>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</si>
  <si>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</si>
  <si>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</si>
  <si>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</si>
  <si>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</si>
  <si>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</si>
  <si>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</si>
  <si>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</si>
  <si>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</si>
  <si>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</si>
  <si>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</si>
  <si>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</si>
  <si>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</si>
  <si>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</si>
  <si>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</si>
  <si>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</si>
  <si>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</si>
  <si>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</si>
  <si>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</si>
  <si>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</si>
  <si>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</si>
  <si>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</si>
  <si>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</si>
  <si>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</si>
  <si>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</si>
  <si>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</si>
  <si>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</si>
  <si>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</si>
  <si>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</si>
  <si>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</si>
  <si>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</si>
  <si>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</si>
  <si>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</si>
  <si>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</si>
  <si>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</si>
  <si>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</si>
  <si>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</si>
  <si>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</si>
  <si>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</si>
  <si>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</si>
  <si>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</si>
  <si>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</si>
  <si>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</si>
  <si>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</si>
  <si>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</si>
  <si>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</si>
  <si>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</si>
  <si>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</si>
  <si>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</si>
  <si>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</si>
  <si>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</si>
  <si>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</si>
  <si>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</si>
  <si>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</si>
  <si>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</si>
  <si>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</si>
  <si>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</si>
  <si>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</si>
  <si>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</si>
  <si>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</si>
  <si>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</si>
  <si>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</si>
  <si>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</si>
  <si>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</si>
  <si>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</si>
  <si>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</si>
  <si>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</si>
  <si>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</si>
  <si>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</si>
  <si>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</si>
  <si>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</si>
  <si>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</si>
  <si>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</si>
  <si>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</si>
  <si>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</si>
  <si>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</si>
  <si>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</si>
  <si>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</si>
  <si>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</si>
  <si>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</si>
  <si>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</si>
  <si>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</si>
  <si>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</si>
  <si>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</si>
  <si>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</si>
  <si>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</si>
  <si>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</si>
  <si>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</si>
  <si>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</si>
  <si>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</si>
  <si>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</si>
  <si>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</si>
  <si>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</si>
  <si>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</si>
  <si>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</si>
  <si>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</si>
  <si>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</si>
  <si>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</si>
  <si>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</si>
  <si>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</si>
  <si>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</si>
  <si>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</si>
  <si>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</si>
  <si>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</si>
  <si>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</si>
  <si>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</si>
  <si>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</si>
  <si>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</si>
  <si>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</si>
  <si>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</si>
  <si>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</si>
  <si>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</si>
  <si>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</si>
  <si>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</si>
  <si>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</si>
  <si>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</si>
  <si>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</si>
  <si>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</si>
  <si>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</si>
  <si>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</si>
  <si>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</si>
  <si>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</si>
  <si>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</si>
  <si>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</si>
  <si>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</si>
  <si>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</si>
  <si>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</si>
  <si>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</si>
  <si>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</si>
  <si>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</si>
  <si>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</si>
  <si>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</si>
  <si>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</si>
  <si>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</si>
  <si>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</si>
  <si>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</si>
  <si>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</si>
  <si>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</si>
  <si>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</si>
  <si>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</si>
  <si>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</si>
  <si>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</si>
  <si>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</si>
  <si>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</si>
  <si>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</si>
  <si>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</si>
  <si>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</si>
  <si>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</si>
  <si>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</si>
  <si>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</si>
  <si>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</si>
  <si>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</si>
  <si>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</si>
  <si>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</si>
  <si>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</si>
  <si>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</si>
  <si>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</si>
  <si>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</si>
  <si>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</si>
  <si>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</si>
  <si>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</si>
  <si>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</si>
  <si>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</si>
  <si>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</si>
  <si>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</si>
  <si>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</si>
  <si>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</si>
  <si>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</si>
  <si>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</si>
  <si>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</si>
  <si>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</si>
  <si>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</si>
  <si>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</si>
  <si>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</si>
  <si>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</si>
  <si>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</si>
  <si>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</si>
  <si>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</si>
  <si>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</si>
  <si>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</si>
  <si>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</si>
  <si>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</si>
  <si>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</si>
  <si>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</si>
  <si>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</si>
  <si>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</si>
  <si>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</si>
  <si>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</si>
  <si>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</si>
  <si>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</si>
  <si>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</si>
  <si>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</si>
  <si>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</si>
  <si>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</si>
  <si>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</si>
  <si>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</si>
  <si>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</si>
  <si>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</si>
  <si>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</si>
  <si>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</si>
  <si>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</si>
  <si>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</si>
  <si>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</si>
  <si>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</si>
  <si>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</si>
  <si>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</si>
  <si>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</si>
  <si>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</si>
  <si>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</si>
  <si>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</si>
  <si>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</si>
  <si>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</si>
  <si>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</si>
  <si>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</si>
  <si>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</si>
  <si>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</si>
  <si>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</si>
  <si>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</si>
  <si>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</si>
  <si>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</si>
  <si>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</si>
  <si>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</si>
  <si>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</si>
  <si>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</si>
  <si>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</si>
  <si>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</si>
  <si>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</si>
  <si>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</si>
  <si>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</si>
  <si>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</si>
  <si>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</si>
  <si>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</si>
  <si>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</si>
  <si>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</si>
  <si>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</si>
  <si>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</si>
  <si>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</si>
  <si>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</si>
  <si>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</si>
  <si>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</si>
  <si>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</si>
  <si>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</si>
  <si>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</si>
  <si>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</si>
  <si>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</si>
  <si>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</si>
  <si>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</si>
  <si>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</si>
  <si>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</si>
  <si>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</si>
  <si>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</si>
  <si>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</si>
  <si>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</si>
  <si>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</si>
  <si>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</si>
  <si>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</si>
  <si>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</si>
  <si>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</si>
  <si>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</si>
  <si>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</si>
  <si>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</si>
  <si>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</si>
  <si>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</si>
  <si>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</si>
  <si>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</si>
  <si>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</si>
  <si>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</si>
  <si>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</si>
  <si>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</si>
  <si>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</si>
  <si>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</si>
  <si>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</si>
  <si>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</si>
  <si>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</si>
  <si>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</si>
  <si>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</si>
  <si>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</si>
  <si>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</si>
  <si>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</si>
  <si>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</si>
  <si>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</si>
  <si>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</si>
  <si>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</si>
  <si>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</si>
  <si>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</si>
  <si>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</si>
  <si>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</si>
  <si>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</si>
  <si>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</si>
  <si>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</si>
  <si>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</si>
  <si>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</si>
  <si>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</si>
  <si>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</si>
  <si>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</si>
  <si>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</si>
  <si>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</si>
  <si>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</si>
  <si>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</si>
  <si>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</si>
  <si>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</si>
  <si>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</si>
  <si>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</si>
  <si>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</si>
  <si>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</si>
  <si>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</si>
  <si>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</si>
  <si>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</si>
  <si>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</si>
  <si>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</si>
  <si>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</si>
  <si>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</si>
  <si>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</si>
  <si>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</si>
  <si>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</si>
  <si>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</si>
  <si>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</si>
  <si>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</si>
  <si>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</si>
  <si>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</si>
  <si>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</si>
  <si>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</si>
  <si>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</si>
  <si>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</si>
  <si>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</si>
  <si>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</si>
  <si>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</si>
  <si>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</si>
  <si>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</si>
  <si>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</si>
  <si>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</si>
  <si>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</si>
  <si>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</si>
  <si>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</si>
  <si>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</si>
  <si>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</si>
  <si>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</si>
  <si>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</si>
  <si>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</si>
  <si>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</si>
  <si>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</si>
  <si>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</si>
  <si>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</si>
  <si>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</si>
  <si>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</si>
  <si>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</si>
  <si>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</si>
  <si>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</si>
  <si>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</si>
  <si>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</si>
  <si>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</si>
  <si>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</si>
  <si>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</si>
  <si>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</si>
  <si>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</si>
  <si>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</si>
  <si>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</si>
  <si>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</si>
  <si>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</si>
  <si>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</si>
  <si>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</si>
  <si>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</si>
  <si>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</si>
  <si>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</si>
  <si>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</si>
  <si>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</si>
  <si>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</si>
  <si>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</si>
  <si>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</si>
  <si>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</si>
  <si>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</si>
  <si>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</si>
  <si>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</si>
  <si>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</si>
  <si>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</si>
  <si>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</si>
  <si>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</si>
  <si>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</si>
  <si>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</si>
  <si>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</si>
  <si>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</si>
  <si>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</si>
  <si>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</si>
  <si>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</si>
  <si>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</si>
  <si>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</si>
  <si>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</si>
  <si>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</si>
  <si>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</si>
  <si>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</si>
  <si>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</si>
  <si>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</si>
  <si>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</si>
  <si>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</si>
  <si>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</si>
  <si>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</si>
  <si>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</si>
  <si>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</si>
  <si>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</si>
  <si>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</si>
  <si>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</si>
  <si>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</si>
  <si>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</si>
  <si>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</si>
  <si>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</si>
  <si>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</si>
  <si>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</si>
  <si>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</si>
  <si>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</si>
  <si>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</si>
  <si>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</si>
  <si>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</si>
  <si>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</si>
  <si>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</si>
  <si>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</si>
  <si>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</si>
  <si>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</si>
  <si>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</si>
  <si>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</si>
  <si>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</si>
  <si>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</si>
  <si>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</si>
  <si>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</si>
  <si>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</si>
  <si>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</si>
  <si>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</si>
  <si>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</si>
  <si>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</si>
  <si>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</si>
  <si>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</si>
  <si>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</si>
  <si>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</si>
  <si>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</si>
  <si>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</si>
  <si>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</si>
  <si>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</si>
  <si>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</si>
  <si>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</si>
  <si>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</si>
  <si>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</si>
  <si>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</si>
  <si>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</si>
  <si>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</si>
  <si>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</si>
  <si>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</si>
  <si>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</si>
  <si>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</si>
  <si>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</si>
  <si>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</si>
  <si>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</si>
  <si>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</si>
  <si>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</si>
  <si>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</si>
  <si>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</si>
  <si>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</si>
  <si>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</si>
  <si>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</si>
  <si>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</si>
  <si>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</si>
  <si>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</si>
  <si>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</si>
  <si>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</si>
  <si>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</si>
  <si>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</si>
  <si>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</si>
  <si>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</si>
  <si>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</si>
  <si>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</si>
  <si>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</si>
  <si>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</si>
  <si>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</si>
  <si>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</si>
  <si>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</si>
  <si>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</si>
  <si>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</si>
  <si>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</si>
  <si>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</si>
  <si>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</si>
  <si>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</si>
  <si>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</si>
  <si>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</si>
  <si>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</si>
  <si>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</si>
  <si>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</si>
  <si>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</si>
  <si>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</si>
  <si>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</si>
  <si>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</si>
  <si>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</si>
  <si>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</si>
  <si>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</si>
  <si>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</si>
  <si>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</si>
  <si>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</si>
  <si>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</si>
  <si>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</si>
  <si>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</si>
  <si>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</si>
  <si>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</si>
  <si>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</si>
  <si>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</si>
  <si>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</si>
  <si>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</si>
  <si>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</si>
  <si>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</si>
  <si>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</si>
  <si>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</si>
  <si>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</si>
  <si>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</si>
  <si>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</si>
  <si>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</si>
  <si>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</si>
  <si>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</si>
  <si>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</si>
  <si>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</si>
  <si>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</si>
  <si>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</si>
  <si>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</si>
  <si>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</si>
  <si>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</si>
  <si>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</si>
  <si>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</si>
  <si>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</si>
  <si>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</si>
  <si>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</si>
  <si>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</si>
  <si>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</si>
  <si>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</si>
  <si>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</si>
  <si>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</si>
  <si>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</si>
  <si>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</si>
  <si>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</si>
  <si>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</si>
  <si>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</si>
  <si>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</si>
  <si>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</si>
  <si>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</si>
  <si>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</si>
  <si>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</si>
  <si>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</si>
  <si>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</si>
  <si>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</si>
  <si>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</si>
  <si>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</si>
  <si>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</si>
  <si>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</si>
  <si>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</si>
  <si>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</si>
  <si>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</si>
  <si>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</si>
  <si>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</si>
  <si>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</si>
  <si>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</si>
  <si>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</si>
  <si>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</si>
  <si>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</si>
  <si>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</si>
  <si>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</si>
  <si>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</si>
  <si>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</si>
  <si>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</si>
  <si>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</si>
  <si>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</si>
  <si>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</si>
  <si>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</si>
  <si>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</si>
  <si>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</si>
  <si>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</si>
  <si>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</si>
  <si>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</si>
  <si>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</si>
  <si>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</si>
  <si>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</si>
  <si>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</si>
  <si>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</si>
  <si>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</si>
  <si>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</si>
  <si>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</si>
  <si>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</si>
  <si>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</si>
  <si>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</si>
  <si>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</si>
  <si>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</si>
  <si>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</si>
  <si>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</si>
  <si>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</si>
  <si>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</si>
  <si>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</si>
  <si>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</si>
  <si>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</si>
  <si>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</si>
  <si>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</si>
  <si>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</si>
  <si>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</si>
  <si>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</si>
  <si>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</si>
  <si>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</si>
  <si>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</si>
  <si>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</si>
  <si>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</si>
  <si>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</si>
  <si>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</si>
  <si>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</si>
  <si>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</si>
  <si>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</si>
  <si>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</si>
  <si>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</si>
  <si>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</si>
  <si>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</si>
  <si>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</si>
  <si>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</si>
  <si>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</si>
  <si>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</si>
  <si>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</si>
  <si>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</si>
  <si>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</si>
  <si>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</si>
  <si>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</si>
  <si>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</si>
  <si>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</si>
  <si>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</si>
  <si>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</si>
  <si>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</si>
  <si>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</si>
  <si>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</si>
  <si>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</si>
  <si>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</si>
  <si>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</si>
  <si>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</si>
  <si>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</si>
  <si>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</si>
  <si>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</si>
  <si>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</si>
  <si>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</si>
  <si>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</si>
  <si>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</si>
  <si>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</si>
  <si>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</si>
  <si>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</si>
  <si>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</si>
  <si>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</si>
  <si>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</si>
  <si>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</si>
  <si>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</si>
  <si>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</si>
  <si>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</si>
  <si>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</si>
  <si>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</si>
  <si>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</si>
  <si>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</si>
  <si>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</si>
  <si>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</si>
  <si>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</si>
  <si>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</si>
  <si>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</si>
  <si>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</si>
  <si>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</si>
  <si>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</si>
  <si>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</si>
  <si>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</si>
  <si>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</si>
  <si>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</si>
  <si>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</si>
  <si>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</si>
  <si>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</si>
  <si>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</si>
  <si>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</si>
  <si>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</si>
  <si>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</si>
  <si>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</si>
  <si>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</si>
  <si>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</si>
  <si>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</si>
  <si>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</si>
  <si>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</si>
  <si>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</si>
  <si>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</si>
  <si>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</si>
  <si>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</si>
  <si>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</si>
  <si>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</si>
  <si>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</si>
  <si>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</si>
  <si>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</si>
  <si>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</si>
  <si>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</si>
  <si>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</si>
  <si>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</si>
  <si>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</si>
  <si>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</si>
  <si>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</si>
  <si>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</si>
  <si>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</si>
  <si>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</si>
  <si>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</si>
  <si>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</si>
  <si>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</si>
  <si>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</si>
  <si>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</si>
  <si>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</si>
  <si>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</si>
  <si>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</si>
  <si>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</si>
  <si>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</si>
  <si>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</si>
  <si>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</si>
  <si>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</si>
  <si>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</si>
  <si>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</si>
  <si>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</si>
  <si>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</si>
  <si>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</si>
  <si>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</si>
  <si>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</si>
  <si>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</si>
  <si>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</si>
  <si>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</si>
  <si>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</si>
  <si>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</si>
  <si>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</si>
  <si>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</si>
  <si>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</si>
  <si>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</si>
  <si>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</si>
  <si>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</si>
  <si>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</si>
  <si>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</si>
  <si>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</si>
  <si>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</si>
  <si>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</si>
  <si>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</si>
  <si>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</si>
  <si>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</si>
  <si>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</si>
  <si>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</si>
  <si>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</si>
  <si>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</si>
  <si>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</si>
  <si>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</si>
  <si>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</si>
  <si>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</si>
  <si>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</si>
  <si>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</si>
  <si>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</si>
  <si>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</si>
  <si>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</si>
  <si>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</si>
  <si>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</si>
  <si>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</si>
  <si>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</si>
  <si>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</si>
  <si>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</si>
  <si>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</si>
  <si>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</si>
  <si>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</si>
  <si>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</si>
  <si>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</si>
  <si>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</si>
  <si>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</si>
  <si>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</si>
  <si>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</si>
  <si>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</si>
  <si>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</si>
  <si>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</si>
  <si>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</si>
  <si>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</si>
  <si>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</si>
  <si>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</si>
  <si>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</si>
  <si>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</si>
  <si>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</si>
  <si>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</si>
  <si>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</si>
  <si>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</si>
  <si>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</si>
  <si>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</si>
  <si>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</si>
  <si>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</si>
  <si>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</si>
  <si>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</si>
  <si>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</si>
  <si>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</si>
  <si>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</si>
  <si>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</si>
  <si>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</si>
  <si>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</si>
  <si>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</si>
  <si>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</si>
  <si>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</si>
  <si>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</si>
  <si>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</si>
  <si>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</si>
  <si>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</si>
  <si>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</si>
  <si>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</si>
  <si>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</si>
  <si>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</si>
  <si>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</si>
  <si>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</si>
  <si>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</si>
  <si>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</si>
  <si>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</si>
  <si>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</si>
  <si>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</si>
  <si>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</si>
  <si>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</si>
  <si>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</si>
  <si>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</si>
  <si>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</si>
  <si>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</si>
  <si>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</si>
  <si>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</si>
  <si>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</si>
  <si>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</si>
  <si>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</si>
  <si>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</si>
  <si>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</si>
  <si>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</si>
  <si>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</si>
  <si>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</si>
  <si>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</si>
  <si>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</si>
  <si>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</si>
  <si>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</si>
  <si>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</si>
  <si>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</si>
  <si>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</si>
  <si>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</si>
  <si>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</si>
  <si>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</si>
  <si>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</si>
  <si>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</si>
  <si>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</si>
  <si>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</si>
  <si>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</si>
  <si>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</si>
  <si>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</si>
  <si>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</si>
  <si>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</si>
  <si>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</si>
  <si>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</si>
  <si>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</si>
  <si>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</si>
  <si>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</si>
  <si>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</si>
  <si>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</si>
  <si>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</si>
  <si>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</si>
  <si>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</si>
  <si>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</si>
  <si>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</si>
  <si>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</si>
  <si>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</si>
  <si>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</si>
  <si>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</si>
  <si>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</si>
  <si>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</si>
  <si>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</si>
  <si>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</si>
  <si>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</si>
  <si>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</si>
  <si>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</si>
  <si>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</si>
  <si>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</si>
  <si>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</si>
  <si>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</si>
  <si>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</si>
  <si>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</si>
  <si>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</si>
  <si>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</si>
  <si>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</si>
  <si>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</si>
  <si>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</si>
  <si>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</si>
  <si>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</si>
  <si>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</si>
  <si>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</si>
  <si>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</si>
  <si>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</si>
  <si>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</si>
  <si>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</si>
  <si>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</si>
  <si>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</si>
  <si>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</si>
  <si>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</si>
  <si>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</si>
  <si>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</si>
  <si>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</si>
  <si>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</si>
  <si>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</si>
  <si>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</si>
  <si>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</si>
  <si>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</si>
  <si>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</si>
  <si>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</si>
  <si>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</si>
  <si>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</si>
  <si>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</si>
  <si>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</si>
  <si>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</si>
  <si>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</si>
  <si>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</si>
  <si>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</si>
  <si>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</si>
  <si>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</si>
  <si>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</si>
  <si>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</si>
  <si>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</si>
  <si>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</si>
  <si>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</si>
  <si>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</si>
  <si>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</si>
  <si>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</si>
  <si>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</si>
  <si>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</si>
  <si>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</si>
  <si>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</si>
  <si>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</si>
  <si>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</si>
  <si>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</si>
  <si>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</si>
  <si>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</si>
  <si>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</si>
  <si>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</si>
  <si>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</si>
  <si>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</si>
  <si>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</si>
  <si>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</si>
  <si>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</si>
  <si>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</si>
  <si>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</si>
  <si>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</si>
  <si>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</si>
  <si>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</si>
  <si>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</si>
  <si>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</si>
  <si>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</si>
  <si>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</si>
  <si>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</si>
  <si>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</si>
  <si>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</si>
  <si>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</si>
  <si>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</si>
  <si>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</si>
  <si>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</si>
  <si>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</si>
  <si>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</si>
  <si>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</si>
  <si>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</si>
  <si>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</si>
  <si>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</si>
  <si>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</si>
  <si>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</si>
  <si>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</si>
  <si>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</si>
  <si>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</si>
  <si>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</si>
  <si>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</si>
  <si>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</si>
  <si>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</si>
  <si>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</si>
  <si>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</si>
  <si>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</si>
  <si>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</si>
  <si>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</si>
  <si>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</si>
  <si>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</si>
  <si>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</si>
  <si>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</si>
  <si>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</si>
  <si>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</si>
  <si>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</si>
  <si>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</si>
  <si>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</si>
  <si>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</si>
  <si>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</si>
  <si>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</si>
  <si>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</si>
  <si>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</si>
  <si>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</si>
  <si>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</si>
  <si>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</si>
  <si>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</si>
  <si>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</si>
  <si>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</si>
  <si>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</si>
  <si>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</si>
  <si>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</si>
  <si>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</si>
  <si>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</si>
  <si>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</si>
  <si>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</si>
  <si>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</si>
  <si>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</si>
  <si>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</si>
  <si>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</si>
  <si>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</si>
  <si>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</si>
  <si>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</si>
  <si>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</si>
  <si>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</si>
  <si>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</si>
  <si>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</si>
  <si>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</si>
  <si>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</si>
  <si>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</si>
  <si>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</si>
  <si>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</si>
  <si>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</si>
  <si>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</si>
  <si>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</si>
  <si>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</si>
  <si>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</si>
  <si>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</si>
  <si>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</si>
  <si>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</si>
  <si>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</si>
  <si>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</si>
  <si>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</si>
  <si>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</si>
  <si>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</si>
  <si>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</si>
  <si>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</si>
  <si>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</si>
  <si>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</si>
  <si>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</si>
  <si>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</si>
  <si>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</si>
  <si>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</si>
  <si>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</si>
  <si>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</si>
  <si>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</si>
  <si>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</si>
  <si>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</si>
  <si>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</si>
  <si>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</si>
  <si>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</si>
  <si>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</si>
  <si>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</si>
  <si>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</si>
  <si>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</si>
  <si>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</si>
  <si>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</si>
  <si>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</si>
  <si>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</si>
  <si>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</si>
  <si>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</si>
  <si>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</si>
  <si>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</si>
  <si>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</si>
  <si>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</si>
  <si>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</si>
  <si>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</si>
  <si>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</si>
  <si>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</si>
  <si>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</si>
  <si>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</si>
  <si>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</si>
  <si>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</si>
  <si>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</si>
  <si>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</si>
  <si>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</si>
  <si>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</si>
  <si>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</si>
  <si>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</si>
  <si>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</si>
  <si>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</si>
  <si>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</si>
  <si>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</si>
  <si>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</si>
  <si>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</si>
  <si>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</si>
  <si>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</si>
  <si>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</si>
  <si>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</si>
  <si>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</si>
  <si>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</si>
  <si>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</si>
  <si>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</si>
  <si>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</si>
  <si>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</si>
  <si>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</si>
  <si>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</si>
  <si>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</si>
  <si>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</si>
  <si>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</si>
  <si>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</si>
  <si>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</si>
  <si>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</si>
  <si>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</si>
  <si>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</si>
  <si>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</si>
  <si>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</si>
  <si>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</si>
  <si>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</si>
  <si>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</si>
  <si>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</si>
  <si>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</si>
  <si>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</si>
  <si>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</si>
  <si>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</si>
  <si>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</si>
  <si>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</si>
  <si>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</si>
  <si>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</si>
  <si>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</si>
  <si>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</si>
  <si>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</si>
  <si>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</si>
  <si>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</si>
  <si>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</si>
  <si>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</si>
  <si>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</si>
  <si>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</si>
  <si>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</si>
  <si>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</si>
  <si>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</si>
  <si>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</si>
  <si>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</si>
  <si>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</si>
  <si>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</si>
  <si>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</si>
  <si>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</si>
  <si>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</si>
  <si>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</si>
  <si>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</si>
  <si>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</si>
  <si>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</si>
  <si>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</si>
  <si>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</si>
  <si>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</si>
  <si>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</si>
  <si>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</si>
  <si>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</si>
  <si>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</si>
  <si>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</si>
  <si>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</si>
  <si>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</si>
  <si>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</si>
  <si>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</si>
  <si>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</si>
  <si>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</si>
  <si>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</si>
  <si>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</si>
  <si>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</si>
  <si>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</si>
  <si>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</si>
  <si>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</si>
  <si>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</si>
  <si>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</si>
  <si>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</si>
  <si>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</si>
  <si>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</si>
  <si>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</si>
  <si>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</si>
  <si>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</si>
  <si>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</si>
  <si>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</si>
  <si>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</si>
  <si>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</si>
  <si>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</si>
  <si>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</si>
  <si>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</si>
  <si>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</si>
  <si>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</si>
  <si>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</si>
  <si>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</si>
  <si>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</si>
  <si>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</si>
  <si>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</si>
  <si>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</si>
  <si>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</si>
  <si>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</si>
  <si>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</si>
  <si>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</si>
  <si>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</si>
  <si>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</si>
  <si>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</si>
  <si>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</si>
  <si>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</si>
  <si>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</si>
  <si>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</si>
  <si>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</si>
  <si>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</si>
  <si>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</si>
  <si>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</si>
  <si>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</si>
  <si>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</si>
  <si>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</si>
  <si>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</si>
  <si>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</si>
  <si>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</si>
  <si>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</si>
  <si>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</si>
  <si>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</si>
  <si>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</si>
  <si>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</si>
  <si>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</si>
  <si>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</si>
  <si>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</si>
  <si>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</si>
  <si>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</si>
  <si>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</si>
  <si>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</si>
  <si>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</si>
  <si>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</si>
  <si>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</si>
  <si>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</si>
  <si>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</si>
  <si>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</si>
  <si>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</si>
  <si>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</si>
  <si>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</si>
  <si>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</si>
  <si>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</si>
  <si>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</si>
  <si>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</si>
  <si>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</si>
  <si>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</si>
  <si>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</si>
  <si>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</si>
  <si>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</si>
  <si>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</si>
  <si>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</si>
  <si>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</si>
  <si>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</si>
  <si>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</si>
  <si>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</si>
  <si>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</si>
  <si>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</si>
  <si>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</si>
  <si>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</si>
  <si>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</si>
  <si>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</si>
  <si>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</si>
  <si>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</si>
  <si>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</si>
  <si>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</si>
  <si>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</si>
  <si>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</si>
  <si>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</si>
  <si>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</si>
  <si>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</si>
  <si>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</si>
  <si>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</si>
  <si>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</si>
  <si>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</si>
  <si>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</si>
  <si>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</si>
  <si>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</si>
  <si>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</si>
  <si>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</si>
  <si>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</si>
  <si>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</si>
  <si>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</si>
  <si>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</si>
  <si>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</si>
  <si>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</si>
  <si>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</si>
  <si>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</si>
  <si>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</si>
  <si>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</si>
  <si>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</si>
  <si>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</si>
  <si>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</si>
  <si>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</si>
  <si>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</si>
  <si>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</si>
  <si>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</si>
  <si>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</si>
  <si>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</si>
  <si>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</si>
  <si>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</si>
  <si>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</si>
  <si>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</si>
  <si>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</si>
  <si>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</si>
  <si>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</si>
  <si>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</si>
  <si>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</si>
  <si>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</si>
  <si>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</si>
  <si>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</si>
  <si>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</si>
  <si>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</si>
  <si>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</si>
  <si>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</si>
  <si>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</si>
  <si>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</si>
  <si>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</si>
  <si>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</si>
  <si>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</si>
  <si>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</si>
  <si>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</si>
  <si>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</si>
  <si>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</si>
  <si>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</si>
  <si>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</si>
  <si>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</si>
  <si>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</si>
  <si>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</si>
  <si>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</si>
  <si>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</si>
  <si>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</si>
  <si>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</si>
  <si>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</si>
  <si>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</si>
  <si>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</si>
  <si>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</si>
  <si>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</si>
  <si>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</si>
  <si>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</si>
  <si>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</si>
  <si>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</si>
  <si>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</si>
  <si>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</si>
  <si>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</si>
  <si>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</si>
  <si>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</si>
  <si>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</si>
  <si>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</si>
  <si>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</si>
  <si>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</si>
  <si>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</si>
  <si>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</si>
  <si>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</si>
  <si>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</si>
  <si>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</si>
  <si>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</si>
  <si>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</si>
  <si>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</si>
  <si>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</si>
  <si>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</si>
  <si>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</si>
  <si>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</si>
  <si>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</si>
  <si>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</si>
  <si>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</si>
  <si>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</si>
  <si>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</si>
  <si>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</si>
  <si>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</si>
  <si>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</si>
  <si>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</si>
  <si>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</si>
  <si>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</si>
  <si>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</si>
  <si>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</si>
  <si>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</si>
  <si>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</si>
  <si>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</si>
  <si>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</si>
  <si>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</si>
  <si>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</si>
  <si>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</si>
  <si>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</si>
  <si>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</si>
  <si>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</si>
  <si>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</si>
  <si>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</si>
  <si>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</si>
  <si>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</si>
  <si>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</si>
  <si>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</si>
  <si>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</si>
  <si>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</si>
  <si>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</si>
  <si>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</si>
  <si>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</si>
  <si>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</si>
  <si>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</si>
  <si>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</si>
  <si>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</si>
  <si>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</si>
  <si>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</si>
  <si>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</si>
  <si>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</si>
  <si>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</si>
  <si>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</si>
  <si>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</si>
  <si>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</si>
  <si>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</si>
  <si>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</si>
  <si>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</si>
  <si>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</si>
  <si>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</si>
  <si>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</si>
  <si>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</si>
  <si>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</si>
  <si>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</si>
  <si>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</si>
  <si>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</si>
  <si>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</si>
  <si>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</si>
  <si>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</si>
  <si>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</si>
  <si>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</si>
  <si>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</si>
  <si>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</si>
  <si>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</si>
  <si>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</si>
  <si>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</si>
  <si>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</si>
  <si>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</si>
  <si>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</si>
  <si>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</si>
  <si>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</si>
  <si>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</si>
  <si>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</si>
  <si>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</si>
  <si>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</si>
  <si>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</si>
  <si>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</si>
  <si>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</si>
  <si>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</si>
  <si>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</si>
  <si>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</si>
  <si>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</si>
  <si>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</si>
  <si>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</si>
  <si>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</si>
  <si>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</si>
  <si>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</si>
  <si>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</si>
  <si>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</si>
  <si>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</si>
  <si>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</si>
  <si>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</si>
  <si>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</si>
  <si>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</si>
  <si>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</si>
  <si>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</si>
  <si>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</si>
  <si>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</si>
  <si>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</si>
  <si>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</si>
  <si>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</si>
  <si>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</si>
  <si>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</si>
  <si>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</si>
  <si>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</si>
  <si>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</si>
  <si>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</si>
  <si>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</si>
  <si>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</si>
  <si>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</si>
  <si>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</si>
  <si>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</si>
  <si>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</si>
  <si>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</si>
  <si>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</si>
  <si>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</si>
  <si>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</si>
  <si>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</si>
  <si>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</si>
  <si>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</si>
  <si>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</si>
  <si>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</si>
  <si>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</si>
  <si>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</si>
  <si>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</si>
  <si>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</si>
  <si>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</si>
  <si>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</si>
  <si>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</si>
  <si>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</si>
  <si>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</si>
  <si>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</si>
  <si>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</si>
  <si>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</si>
  <si>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</si>
  <si>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</si>
  <si>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</si>
  <si>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</si>
  <si>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</si>
  <si>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</si>
  <si>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</si>
  <si>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</si>
  <si>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</si>
  <si>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</si>
  <si>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</si>
  <si>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</si>
  <si>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</si>
  <si>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</si>
  <si>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</si>
  <si>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</si>
  <si>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</si>
  <si>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</si>
  <si>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</si>
  <si>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</si>
  <si>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</si>
  <si>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</si>
  <si>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</si>
  <si>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</si>
  <si>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</si>
  <si>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</si>
  <si>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</si>
  <si>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</si>
  <si>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</si>
  <si>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</si>
  <si>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</si>
  <si>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</si>
  <si>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</si>
  <si>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</si>
  <si>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</si>
  <si>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</si>
  <si>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</si>
  <si>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</si>
  <si>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</si>
  <si>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</si>
  <si>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</si>
  <si>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</si>
  <si>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</si>
  <si>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</si>
  <si>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</si>
  <si>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</si>
  <si>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</si>
  <si>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</si>
  <si>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</si>
  <si>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</si>
  <si>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</si>
  <si>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</si>
  <si>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</si>
  <si>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</si>
  <si>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</si>
  <si>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</si>
  <si>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</si>
  <si>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</si>
  <si>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</si>
  <si>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</si>
  <si>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</si>
  <si>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</si>
  <si>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</si>
  <si>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</si>
  <si>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</si>
  <si>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</si>
  <si>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</si>
  <si>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</si>
  <si>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</si>
  <si>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</si>
  <si>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</si>
  <si>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</si>
  <si>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</si>
  <si>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</si>
  <si>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</si>
  <si>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</si>
  <si>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</si>
  <si>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</si>
  <si>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</si>
  <si>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</si>
  <si>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</si>
  <si>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</si>
  <si>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</si>
  <si>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</si>
  <si>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</si>
  <si>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</si>
  <si>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</si>
  <si>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</si>
  <si>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</si>
  <si>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</si>
  <si>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</si>
  <si>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</si>
  <si>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</si>
  <si>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</si>
  <si>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</si>
  <si>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</si>
  <si>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</si>
  <si>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</si>
  <si>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</si>
  <si>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</si>
  <si>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</si>
  <si>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</si>
  <si>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</si>
  <si>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</si>
  <si>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</si>
  <si>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</si>
  <si>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</si>
  <si>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</si>
  <si>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</si>
  <si>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</si>
  <si>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</si>
  <si>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</si>
  <si>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</si>
  <si>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</si>
  <si>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</si>
  <si>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</si>
  <si>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</si>
  <si>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</si>
  <si>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</si>
  <si>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</si>
  <si>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</si>
  <si>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</si>
  <si>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</si>
  <si>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</si>
  <si>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</si>
  <si>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</si>
  <si>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</si>
  <si>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</si>
  <si>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</si>
  <si>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</si>
  <si>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</si>
  <si>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</si>
  <si>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</si>
  <si>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</si>
  <si>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</si>
  <si>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</si>
  <si>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</si>
  <si>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</si>
  <si>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</si>
  <si>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</si>
  <si>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</si>
  <si>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</si>
  <si>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</si>
  <si>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</si>
  <si>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</si>
  <si>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</si>
  <si>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</si>
  <si>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</si>
  <si>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</si>
  <si>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</si>
  <si>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</si>
  <si>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</si>
  <si>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</si>
  <si>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</si>
  <si>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</si>
  <si>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</si>
  <si>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</si>
  <si>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</si>
  <si>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</si>
  <si>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</si>
  <si>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</si>
  <si>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</si>
  <si>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</si>
  <si>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</si>
  <si>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</si>
  <si>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</si>
  <si>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</si>
  <si>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</si>
  <si>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</si>
  <si>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</si>
  <si>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</si>
  <si>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</si>
  <si>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</si>
  <si>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</si>
  <si>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</si>
  <si>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</si>
  <si>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</si>
  <si>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</si>
  <si>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</si>
  <si>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</si>
  <si>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</si>
  <si>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</si>
  <si>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</si>
  <si>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</si>
  <si>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</si>
  <si>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</si>
  <si>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</si>
  <si>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</si>
  <si>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</si>
  <si>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</si>
  <si>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</si>
  <si>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</si>
  <si>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</si>
  <si>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</si>
  <si>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</si>
  <si>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</si>
  <si>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</si>
  <si>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</si>
  <si>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</si>
  <si>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</si>
  <si>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</si>
  <si>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</si>
  <si>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</si>
  <si>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</si>
  <si>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</si>
  <si>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</si>
  <si>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</si>
  <si>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</si>
  <si>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</si>
  <si>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</si>
  <si>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</si>
  <si>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</si>
  <si>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</si>
  <si>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</si>
  <si>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</si>
  <si>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</si>
  <si>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</si>
  <si>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</si>
  <si>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</si>
  <si>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</si>
  <si>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</si>
  <si>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</si>
  <si>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</si>
  <si>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</si>
  <si>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</si>
  <si>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</si>
  <si>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</si>
  <si>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</si>
  <si>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</si>
  <si>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</si>
  <si>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</si>
  <si>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</si>
  <si>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</si>
  <si>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</si>
  <si>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</si>
  <si>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</si>
  <si>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</si>
  <si>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</si>
  <si>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</si>
  <si>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</si>
  <si>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</si>
  <si>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</si>
  <si>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</si>
  <si>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</si>
  <si>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</si>
  <si>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</si>
  <si>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</si>
  <si>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</si>
  <si>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</si>
  <si>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</si>
  <si>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</si>
  <si>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</si>
  <si>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</si>
  <si>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</si>
  <si>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</si>
  <si>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</si>
  <si>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</si>
  <si>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</si>
  <si>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</si>
  <si>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</si>
  <si>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</si>
  <si>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</si>
  <si>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</si>
  <si>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</si>
  <si>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</si>
  <si>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</si>
  <si>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</si>
  <si>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</si>
  <si>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</si>
  <si>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</si>
  <si>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</si>
  <si>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</si>
  <si>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</si>
  <si>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</si>
  <si>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</si>
  <si>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</si>
  <si>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</si>
  <si>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</si>
  <si>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</si>
  <si>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</si>
  <si>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</si>
  <si>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</si>
  <si>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</si>
  <si>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</si>
  <si>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</si>
  <si>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</si>
  <si>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</si>
  <si>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</si>
  <si>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</si>
  <si>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</si>
  <si>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</si>
  <si>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</si>
  <si>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</si>
  <si>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</si>
  <si>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</si>
  <si>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</si>
  <si>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</si>
  <si>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</si>
  <si>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</si>
  <si>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</si>
  <si>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</si>
  <si>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</si>
  <si>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</si>
  <si>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</si>
  <si>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</si>
  <si>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</si>
  <si>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</si>
  <si>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</si>
  <si>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</si>
  <si>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</si>
  <si>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</si>
  <si>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</si>
  <si>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</si>
  <si>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</si>
  <si>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</si>
  <si>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</si>
  <si>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</si>
  <si>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</si>
  <si>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</si>
  <si>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</si>
  <si>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</si>
  <si>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</si>
  <si>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</si>
  <si>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</si>
  <si>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</si>
  <si>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</si>
  <si>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</si>
  <si>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</si>
  <si>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</si>
  <si>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</si>
  <si>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</si>
  <si>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</si>
  <si>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</si>
  <si>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</si>
  <si>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</si>
  <si>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</si>
  <si>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</si>
  <si>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</si>
  <si>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</si>
  <si>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</si>
  <si>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</si>
  <si>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</si>
  <si>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</si>
  <si>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</si>
  <si>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</si>
  <si>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</si>
  <si>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</si>
  <si>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</si>
  <si>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</si>
  <si>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</si>
  <si>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</si>
  <si>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</si>
  <si>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</si>
  <si>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</si>
  <si>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</si>
  <si>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</si>
  <si>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</si>
  <si>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</si>
  <si>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</si>
  <si>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</si>
  <si>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</si>
  <si>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</si>
  <si>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</si>
  <si>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</si>
  <si>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</si>
  <si>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</si>
  <si>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</si>
  <si>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</si>
  <si>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</si>
  <si>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</si>
  <si>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</si>
  <si>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</si>
  <si>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</si>
  <si>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</si>
  <si>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</si>
  <si>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</si>
  <si>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</si>
  <si>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</si>
  <si>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</si>
  <si>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</si>
  <si>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</si>
  <si>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</si>
  <si>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</si>
  <si>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</si>
  <si>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</si>
  <si>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</si>
  <si>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</si>
  <si>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</si>
  <si>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</si>
  <si>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</si>
  <si>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</si>
  <si>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</si>
  <si>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</si>
  <si>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</si>
  <si>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</si>
  <si>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</si>
  <si>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</si>
  <si>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</si>
  <si>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</si>
  <si>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</si>
  <si>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</si>
  <si>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</si>
  <si>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</si>
  <si>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</si>
  <si>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</si>
  <si>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</si>
  <si>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</si>
  <si>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</si>
  <si>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</si>
  <si>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</si>
  <si>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</si>
  <si>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</si>
  <si>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</si>
  <si>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</si>
  <si>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</si>
  <si>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</si>
  <si>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</si>
  <si>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</si>
  <si>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</si>
  <si>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</si>
  <si>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</si>
  <si>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</si>
  <si>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</si>
  <si>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</si>
  <si>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</si>
  <si>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</si>
  <si>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</si>
  <si>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</si>
  <si>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</si>
  <si>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</si>
  <si>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</si>
  <si>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</si>
  <si>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</si>
  <si>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</si>
  <si>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</si>
  <si>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</si>
  <si>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</si>
  <si>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</si>
  <si>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</si>
  <si>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</si>
  <si>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</si>
  <si>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</si>
  <si>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</si>
  <si>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</si>
  <si>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</si>
  <si>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</si>
  <si>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</si>
  <si>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</si>
  <si>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</si>
  <si>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</si>
  <si>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</si>
  <si>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</si>
  <si>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</si>
  <si>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</si>
  <si>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</si>
  <si>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</si>
  <si>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</si>
  <si>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</si>
  <si>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</si>
  <si>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</si>
  <si>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</si>
  <si>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</si>
  <si>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</si>
  <si>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</si>
  <si>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</si>
  <si>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</si>
  <si>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</si>
  <si>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</si>
  <si>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</si>
  <si>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</si>
  <si>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</si>
  <si>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</si>
  <si>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</si>
  <si>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</si>
  <si>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</si>
  <si>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</si>
  <si>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</si>
  <si>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</si>
  <si>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</si>
  <si>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</si>
  <si>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</si>
  <si>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</si>
  <si>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</si>
  <si>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</si>
  <si>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</si>
  <si>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</si>
  <si>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</si>
  <si>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</si>
  <si>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</si>
  <si>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</si>
  <si>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</si>
  <si>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</si>
  <si>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</si>
  <si>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</si>
  <si>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</si>
  <si>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</si>
  <si>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</si>
  <si>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</si>
  <si>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</si>
  <si>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</si>
  <si>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</si>
  <si>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</si>
  <si>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</si>
  <si>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</si>
  <si>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</si>
  <si>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</si>
  <si>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</si>
  <si>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</si>
  <si>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</si>
  <si>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</si>
  <si>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</si>
  <si>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</si>
  <si>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</si>
  <si>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</si>
  <si>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</si>
  <si>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</si>
  <si>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</si>
  <si>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</si>
  <si>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</si>
  <si>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</si>
  <si>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</si>
  <si>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</si>
  <si>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</si>
  <si>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</si>
  <si>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</si>
  <si>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</si>
  <si>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</si>
  <si>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</si>
  <si>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</si>
  <si>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</si>
  <si>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</si>
  <si>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</si>
  <si>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</si>
  <si>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</si>
  <si>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</si>
  <si>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</si>
  <si>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</si>
  <si>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</si>
  <si>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</si>
  <si>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</si>
  <si>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</si>
  <si>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</si>
  <si>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</si>
  <si>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</si>
  <si>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</si>
  <si>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</si>
  <si>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</si>
  <si>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</si>
  <si>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</si>
  <si>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</si>
  <si>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</si>
  <si>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</si>
  <si>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</si>
  <si>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</si>
  <si>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</si>
  <si>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</si>
  <si>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</si>
  <si>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</si>
  <si>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</si>
  <si>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</si>
  <si>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</si>
  <si>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</si>
  <si>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</si>
  <si>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</si>
  <si>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</si>
  <si>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</si>
  <si>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</si>
  <si>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</si>
  <si>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</si>
  <si>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</si>
  <si>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</si>
  <si>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</si>
  <si>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</si>
  <si>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</si>
  <si>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</si>
  <si>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</si>
  <si>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</si>
  <si>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</si>
  <si>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</si>
  <si>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</si>
  <si>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</si>
  <si>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</si>
  <si>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</si>
  <si>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</si>
  <si>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</si>
  <si>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</si>
  <si>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</si>
  <si>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</si>
  <si>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</si>
  <si>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</si>
  <si>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</si>
  <si>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</si>
  <si>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</si>
  <si>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</si>
  <si>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</si>
  <si>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</si>
  <si>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</si>
  <si>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</si>
  <si>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</si>
  <si>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</si>
  <si>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</si>
  <si>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</si>
  <si>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</si>
  <si>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</si>
  <si>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</si>
  <si>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</si>
  <si>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</si>
  <si>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</si>
  <si>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</si>
  <si>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</si>
  <si>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</si>
  <si>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</si>
  <si>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</si>
  <si>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</si>
  <si>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</si>
  <si>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</si>
  <si>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</si>
  <si>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</si>
  <si>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</si>
  <si>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</si>
  <si>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</si>
  <si>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</si>
  <si>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</si>
  <si>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</si>
  <si>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</si>
  <si>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</si>
  <si>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</si>
  <si>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</si>
  <si>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</si>
  <si>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</si>
  <si>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</si>
  <si>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</si>
  <si>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</si>
  <si>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</si>
  <si>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</si>
  <si>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</si>
  <si>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</si>
  <si>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</si>
  <si>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</si>
  <si>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</si>
  <si>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</si>
  <si>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</si>
  <si>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</si>
  <si>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</si>
  <si>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</si>
  <si>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</si>
  <si>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</si>
  <si>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</si>
  <si>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</si>
  <si>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</si>
  <si>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</si>
  <si>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</si>
  <si>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</si>
  <si>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</si>
  <si>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</si>
  <si>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</si>
  <si>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</si>
  <si>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</si>
  <si>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</si>
  <si>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</si>
  <si>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</si>
  <si>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</si>
  <si>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</si>
  <si>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</si>
  <si>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</si>
  <si>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</si>
  <si>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</si>
  <si>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</si>
  <si>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</si>
  <si>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</si>
  <si>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</si>
  <si>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</si>
  <si>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</si>
  <si>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</si>
  <si>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</si>
  <si>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</si>
  <si>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</si>
  <si>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</si>
  <si>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</si>
  <si>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</si>
  <si>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</si>
  <si>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</si>
  <si>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</si>
  <si>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</si>
  <si>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</si>
  <si>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</si>
  <si>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</si>
  <si>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</si>
  <si>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</si>
  <si>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</si>
  <si>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</si>
  <si>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</si>
  <si>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</si>
  <si>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</si>
  <si>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</si>
  <si>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</si>
  <si>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</si>
  <si>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</si>
  <si>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</si>
  <si>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</si>
  <si>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</si>
  <si>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</si>
  <si>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</si>
  <si>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</si>
  <si>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</si>
  <si>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</si>
  <si>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</si>
  <si>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</si>
  <si>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</si>
  <si>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</si>
  <si>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</si>
  <si>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</si>
  <si>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</si>
  <si>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</si>
  <si>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</si>
  <si>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</si>
  <si>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</si>
  <si>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</si>
  <si>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</si>
  <si>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</si>
  <si>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</si>
  <si>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</si>
  <si>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</si>
  <si>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</si>
  <si>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</si>
  <si>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</si>
  <si>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</si>
  <si>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</si>
  <si>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</si>
  <si>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</si>
  <si>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</si>
  <si>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</si>
  <si>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</si>
  <si>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</si>
  <si>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</si>
  <si>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</si>
  <si>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</si>
  <si>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</si>
  <si>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</si>
  <si>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</si>
  <si>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</si>
  <si>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</si>
  <si>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</si>
  <si>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</si>
  <si>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</si>
  <si>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</si>
  <si>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</si>
  <si>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</si>
  <si>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</si>
  <si>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</si>
  <si>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</si>
  <si>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</si>
  <si>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</si>
  <si>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</si>
  <si>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</si>
  <si>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</si>
  <si>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</si>
  <si>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</si>
  <si>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</si>
  <si>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</si>
  <si>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</si>
  <si>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</si>
  <si>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</si>
  <si>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</si>
  <si>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</si>
  <si>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</si>
  <si>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</si>
  <si>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</si>
  <si>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</si>
  <si>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</si>
  <si>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</si>
  <si>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</si>
  <si>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</si>
  <si>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</si>
  <si>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</si>
  <si>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</si>
  <si>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</si>
  <si>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</si>
  <si>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</si>
  <si>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</si>
  <si>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</si>
  <si>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</si>
  <si>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</si>
  <si>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</si>
  <si>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</si>
  <si>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</si>
  <si>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</si>
  <si>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</si>
  <si>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</si>
  <si>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</si>
  <si>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</si>
  <si>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</si>
  <si>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</si>
  <si>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</si>
  <si>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</si>
  <si>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</si>
  <si>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</si>
  <si>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</si>
  <si>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</si>
  <si>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</si>
  <si>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</si>
  <si>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</si>
  <si>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</si>
  <si>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</si>
  <si>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</si>
  <si>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</si>
  <si>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</si>
  <si>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</si>
  <si>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</si>
  <si>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</si>
  <si>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</si>
  <si>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</si>
  <si>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</si>
  <si>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</si>
  <si>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</si>
  <si>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</si>
  <si>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</si>
  <si>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</si>
  <si>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</si>
  <si>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</si>
  <si>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</si>
  <si>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</si>
  <si>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</si>
  <si>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</si>
  <si>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</si>
  <si>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</si>
  <si>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</si>
  <si>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</si>
  <si>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</si>
  <si>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</si>
  <si>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</si>
  <si>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</si>
  <si>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</si>
  <si>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</si>
  <si>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</si>
  <si>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</si>
  <si>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</si>
  <si>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</si>
  <si>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</si>
  <si>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</si>
  <si>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</si>
  <si>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</si>
  <si>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</si>
  <si>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</si>
  <si>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</si>
  <si>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</si>
  <si>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</si>
  <si>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</si>
  <si>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</si>
  <si>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</si>
  <si>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</si>
  <si>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</si>
  <si>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</si>
  <si>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</si>
  <si>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</si>
  <si>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</si>
  <si>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</si>
  <si>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</si>
  <si>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</si>
  <si>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</si>
  <si>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</si>
  <si>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</si>
  <si>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</si>
  <si>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</si>
  <si>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</si>
  <si>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</si>
  <si>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</si>
  <si>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</si>
  <si>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</si>
  <si>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</si>
  <si>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</si>
  <si>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</si>
  <si>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</si>
  <si>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</si>
  <si>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</si>
  <si>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</si>
  <si>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</si>
  <si>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</si>
  <si>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</si>
  <si>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</si>
  <si>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</si>
  <si>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</si>
  <si>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</si>
  <si>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</si>
  <si>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</si>
  <si>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</si>
  <si>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</si>
  <si>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</si>
  <si>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</si>
  <si>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</si>
  <si>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</si>
  <si>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</si>
  <si>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</si>
  <si>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</si>
  <si>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</si>
  <si>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</si>
  <si>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</si>
  <si>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</si>
  <si>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</si>
  <si>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</si>
  <si>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</si>
  <si>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</si>
  <si>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</si>
  <si>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</si>
  <si>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</si>
  <si>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</si>
  <si>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</si>
  <si>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</si>
  <si>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</si>
  <si>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</si>
  <si>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</si>
  <si>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</si>
  <si>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</si>
  <si>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</si>
  <si>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</si>
  <si>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</si>
  <si>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</si>
  <si>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</si>
  <si>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</si>
  <si>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</si>
  <si>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</si>
  <si>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</si>
  <si>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</si>
  <si>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</si>
  <si>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</si>
  <si>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</si>
  <si>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</si>
  <si>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</si>
  <si>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</si>
  <si>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</si>
  <si>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</si>
  <si>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</si>
  <si>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</si>
  <si>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</si>
  <si>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</si>
  <si>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</si>
  <si>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</si>
  <si>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</si>
  <si>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</si>
  <si>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</si>
  <si>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</si>
  <si>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</si>
  <si>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</si>
  <si>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</si>
  <si>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</si>
  <si>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</si>
  <si>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</si>
  <si>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</si>
  <si>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</si>
  <si>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</si>
  <si>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</si>
  <si>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</si>
  <si>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</si>
  <si>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</si>
  <si>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</si>
  <si>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</si>
  <si>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</si>
  <si>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</si>
  <si>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</si>
  <si>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</si>
  <si>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</si>
  <si>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</si>
  <si>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</si>
  <si>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</si>
  <si>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</si>
  <si>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</si>
  <si>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</si>
  <si>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</si>
  <si>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</si>
  <si>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</si>
  <si>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</si>
  <si>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</si>
  <si>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</si>
  <si>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</si>
  <si>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</si>
  <si>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</si>
  <si>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</si>
  <si>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</si>
  <si>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</si>
  <si>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</si>
  <si>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</si>
  <si>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</si>
  <si>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</si>
  <si>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</si>
  <si>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</si>
  <si>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</si>
  <si>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</si>
  <si>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</si>
  <si>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</si>
  <si>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</si>
  <si>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</si>
  <si>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</si>
  <si>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</si>
  <si>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</si>
  <si>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</si>
  <si>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</si>
  <si>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</si>
  <si>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</si>
  <si>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</si>
  <si>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</si>
  <si>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</si>
  <si>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</si>
  <si>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</si>
  <si>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</si>
  <si>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</si>
  <si>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</si>
  <si>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</si>
  <si>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</si>
  <si>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</si>
  <si>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</si>
  <si>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</si>
  <si>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</si>
  <si>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</si>
  <si>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</si>
  <si>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</si>
  <si>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</si>
  <si>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</si>
  <si>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</si>
  <si>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</si>
  <si>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</si>
  <si>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</si>
  <si>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</si>
  <si>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</si>
  <si>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</si>
  <si>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</si>
  <si>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</si>
  <si>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</si>
  <si>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</si>
  <si>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</si>
  <si>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</si>
  <si>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</si>
  <si>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</si>
  <si>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</si>
  <si>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</si>
  <si>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</si>
  <si>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</si>
  <si>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</si>
  <si>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</si>
  <si>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</si>
  <si>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</si>
  <si>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</si>
  <si>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</si>
  <si>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</si>
  <si>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</si>
  <si>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</si>
  <si>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</si>
  <si>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</si>
  <si>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</si>
  <si>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</si>
  <si>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</si>
  <si>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</si>
  <si>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</si>
  <si>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</si>
  <si>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</si>
  <si>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</si>
  <si>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</si>
  <si>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</si>
  <si>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</si>
  <si>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</si>
  <si>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</si>
  <si>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</si>
  <si>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</si>
  <si>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</si>
  <si>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</si>
  <si>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</si>
  <si>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</si>
  <si>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</si>
  <si>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</si>
  <si>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</si>
  <si>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</si>
  <si>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</si>
  <si>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</si>
  <si>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</si>
  <si>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</si>
  <si>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</si>
  <si>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</si>
  <si>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</si>
  <si>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</si>
  <si>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</si>
  <si>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</si>
  <si>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</si>
  <si>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</si>
  <si>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</si>
  <si>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</si>
  <si>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</si>
  <si>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</si>
  <si>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</si>
  <si>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</si>
  <si>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</si>
  <si>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</si>
  <si>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</si>
  <si>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</si>
  <si>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</si>
  <si>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</si>
  <si>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</si>
  <si>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</si>
  <si>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</si>
  <si>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</si>
  <si>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</si>
  <si>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</si>
  <si>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</si>
  <si>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</si>
  <si>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</si>
  <si>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</si>
  <si>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</si>
  <si>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</si>
  <si>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</si>
  <si>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</si>
  <si>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</si>
  <si>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</si>
  <si>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</si>
  <si>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</si>
  <si>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</si>
  <si>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</si>
  <si>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</si>
  <si>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</si>
  <si>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</si>
  <si>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</si>
  <si>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</si>
  <si>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</si>
  <si>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</si>
  <si>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</si>
  <si>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</si>
  <si>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</si>
  <si>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</si>
  <si>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</si>
  <si>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</si>
  <si>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</si>
  <si>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</si>
  <si>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</si>
  <si>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</si>
  <si>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</si>
  <si>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</si>
  <si>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</si>
  <si>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</si>
  <si>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</si>
  <si>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</si>
  <si>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</si>
  <si>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</si>
  <si>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</si>
  <si>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</si>
  <si>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</si>
  <si>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</si>
  <si>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</si>
  <si>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</si>
  <si>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</si>
  <si>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</si>
  <si>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</si>
  <si>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</si>
  <si>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</si>
  <si>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</si>
  <si>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</si>
  <si>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</si>
  <si>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</si>
  <si>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</si>
  <si>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</si>
  <si>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</si>
  <si>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</si>
  <si>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</si>
  <si>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</si>
  <si>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</si>
  <si>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</si>
  <si>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</si>
  <si>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</si>
  <si>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</si>
  <si>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</si>
  <si>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</si>
  <si>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</si>
  <si>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</si>
  <si>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</si>
  <si>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</si>
  <si>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</si>
  <si>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</si>
  <si>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</si>
  <si>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</si>
  <si>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</si>
  <si>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</si>
  <si>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</si>
  <si>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</si>
  <si>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</si>
  <si>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</si>
  <si>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</si>
  <si>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</si>
  <si>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</si>
  <si>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</si>
  <si>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</si>
  <si>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</si>
  <si>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</si>
  <si>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</si>
  <si>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</si>
  <si>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</si>
  <si>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</si>
  <si>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</si>
  <si>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</si>
  <si>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</si>
  <si>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</si>
  <si>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</si>
  <si>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</si>
  <si>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</si>
  <si>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</si>
  <si>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</si>
  <si>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</si>
  <si>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</si>
  <si>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</si>
  <si>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</si>
  <si>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</si>
  <si>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</si>
  <si>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</si>
  <si>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</si>
  <si>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</si>
  <si>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</si>
  <si>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</si>
  <si>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</si>
  <si>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</si>
  <si>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</si>
  <si>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</si>
  <si>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</si>
  <si>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</si>
  <si>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</si>
  <si>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</si>
  <si>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</si>
  <si>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</si>
  <si>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</si>
  <si>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</si>
  <si>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</si>
  <si>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</si>
  <si>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</si>
  <si>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</si>
  <si>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</si>
  <si>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</si>
  <si>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</si>
  <si>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</si>
  <si>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</si>
  <si>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</si>
  <si>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</si>
  <si>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</si>
  <si>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</si>
  <si>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</si>
  <si>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</si>
  <si>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</si>
  <si>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</si>
  <si>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</si>
  <si>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</si>
  <si>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</si>
  <si>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</si>
  <si>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</si>
  <si>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</si>
  <si>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</si>
  <si>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</si>
  <si>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</si>
  <si>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</si>
  <si>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</si>
  <si>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</si>
  <si>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</si>
  <si>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</si>
  <si>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</si>
  <si>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</si>
  <si>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</si>
  <si>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</si>
  <si>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</si>
  <si>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</si>
  <si>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</si>
  <si>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</si>
  <si>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</si>
  <si>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</si>
  <si>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</si>
  <si>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</si>
  <si>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</si>
  <si>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</si>
  <si>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</si>
  <si>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</si>
  <si>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</si>
  <si>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</si>
  <si>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</si>
  <si>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</si>
  <si>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</si>
  <si>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</si>
  <si>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</si>
  <si>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</si>
  <si>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</si>
  <si>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</si>
  <si>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</si>
  <si>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</si>
  <si>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</si>
  <si>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</si>
  <si>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</si>
  <si>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</si>
  <si>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</si>
  <si>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</si>
  <si>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</si>
  <si>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</si>
  <si>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</si>
  <si>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</si>
  <si>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</si>
  <si>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</si>
  <si>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</si>
  <si>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</si>
  <si>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</si>
  <si>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</si>
  <si>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</si>
  <si>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</si>
  <si>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</si>
  <si>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</si>
  <si>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</si>
  <si>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</si>
  <si>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</si>
  <si>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</si>
  <si>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</si>
  <si>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</si>
  <si>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</si>
  <si>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</si>
  <si>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</si>
  <si>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</si>
  <si>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</si>
  <si>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</si>
  <si>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</si>
  <si>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</si>
  <si>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</si>
  <si>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</si>
  <si>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</si>
  <si>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</si>
  <si>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</si>
  <si>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</si>
  <si>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</si>
  <si>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</si>
  <si>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</si>
  <si>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</si>
  <si>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</si>
  <si>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</si>
  <si>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</si>
  <si>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</si>
  <si>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</si>
  <si>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</si>
  <si>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</si>
  <si>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</si>
  <si>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</si>
  <si>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</si>
  <si>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</si>
  <si>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</si>
  <si>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</si>
  <si>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</si>
  <si>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</si>
  <si>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</si>
  <si>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</si>
  <si>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</si>
  <si>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</si>
  <si>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</si>
  <si>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</si>
  <si>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</si>
  <si>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</si>
  <si>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</si>
  <si>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</si>
  <si>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</si>
  <si>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</si>
  <si>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</si>
  <si>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</si>
  <si>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</si>
  <si>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</si>
  <si>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</si>
  <si>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</si>
  <si>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</si>
  <si>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</si>
  <si>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</si>
  <si>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</si>
  <si>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</si>
  <si>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</si>
  <si>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</si>
  <si>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</si>
  <si>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</si>
  <si>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</si>
  <si>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</si>
  <si>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</si>
  <si>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</si>
  <si>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</si>
  <si>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</si>
  <si>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</si>
  <si>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</si>
  <si>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</si>
  <si>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</si>
  <si>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</si>
  <si>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</si>
  <si>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</si>
  <si>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</si>
  <si>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</si>
  <si>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</si>
  <si>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</si>
  <si>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</si>
  <si>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</si>
  <si>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</si>
  <si>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</si>
  <si>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</si>
  <si>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</si>
  <si>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</si>
  <si>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</si>
  <si>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</si>
  <si>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</si>
  <si>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</si>
  <si>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</si>
  <si>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</si>
  <si>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</si>
  <si>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</si>
  <si>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</si>
  <si>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</si>
  <si>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</si>
  <si>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</si>
  <si>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</si>
  <si>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</si>
  <si>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</si>
  <si>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</si>
  <si>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</si>
  <si>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</si>
  <si>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</si>
  <si>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</si>
  <si>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</si>
  <si>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</si>
  <si>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</si>
  <si>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</si>
  <si>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</si>
  <si>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</si>
  <si>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</si>
  <si>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</si>
  <si>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</si>
  <si>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</si>
  <si>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</si>
  <si>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</si>
  <si>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</si>
  <si>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</si>
  <si>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</si>
  <si>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</si>
  <si>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</si>
  <si>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</si>
  <si>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</si>
  <si>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</si>
  <si>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</si>
  <si>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</si>
  <si>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</si>
  <si>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</si>
  <si>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</si>
  <si>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</si>
  <si>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</si>
  <si>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</si>
  <si>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</si>
  <si>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</si>
  <si>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</si>
  <si>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</si>
  <si>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</si>
  <si>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</si>
  <si>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</si>
  <si>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</si>
  <si>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</si>
  <si>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</si>
  <si>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</si>
  <si>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</si>
  <si>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</si>
  <si>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</si>
  <si>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</si>
  <si>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</si>
  <si>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</si>
  <si>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</si>
  <si>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</si>
  <si>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</si>
  <si>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</si>
  <si>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</si>
  <si>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</si>
  <si>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</si>
  <si>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</si>
  <si>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</si>
  <si>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</si>
  <si>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</si>
  <si>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</si>
  <si>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</si>
  <si>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</si>
  <si>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</si>
  <si>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</si>
  <si>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</si>
  <si>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</si>
  <si>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</si>
  <si>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</si>
  <si>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</si>
  <si>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</si>
  <si>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</si>
  <si>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</si>
  <si>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</si>
  <si>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</si>
  <si>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</si>
  <si>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</si>
  <si>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</si>
  <si>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</si>
  <si>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</si>
  <si>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</si>
  <si>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</si>
  <si>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</si>
  <si>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</si>
  <si>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</si>
  <si>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</si>
  <si>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</si>
  <si>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</si>
  <si>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</si>
  <si>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</si>
  <si>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</si>
  <si>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</si>
  <si>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</si>
  <si>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</si>
  <si>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</si>
  <si>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</si>
  <si>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</si>
  <si>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</si>
  <si>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</si>
  <si>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</si>
  <si>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</si>
  <si>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</si>
  <si>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</si>
  <si>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</si>
  <si>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</si>
  <si>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</si>
  <si>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</si>
  <si>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</si>
  <si>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</si>
  <si>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</si>
  <si>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</si>
  <si>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</si>
  <si>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</si>
  <si>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</si>
  <si>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</si>
  <si>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</si>
  <si>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</si>
  <si>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</si>
  <si>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</si>
  <si>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</si>
  <si>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</si>
  <si>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</si>
  <si>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</si>
  <si>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</si>
  <si>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</si>
  <si>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</si>
  <si>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</si>
  <si>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</si>
  <si>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</si>
  <si>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</si>
  <si>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</si>
  <si>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</si>
  <si>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</si>
  <si>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</si>
  <si>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</si>
  <si>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</si>
  <si>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</si>
  <si>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</si>
  <si>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</si>
  <si>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</si>
  <si>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</si>
  <si>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</si>
  <si>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</si>
  <si>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</si>
  <si>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</si>
  <si>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</si>
  <si>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</si>
  <si>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</si>
  <si>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</si>
  <si>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</si>
  <si>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</si>
  <si>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</si>
  <si>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</si>
  <si>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</si>
  <si>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</si>
  <si>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</si>
  <si>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</si>
  <si>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</si>
  <si>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</si>
  <si>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</si>
  <si>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</si>
  <si>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</si>
  <si>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</si>
  <si>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</si>
  <si>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</si>
  <si>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</si>
  <si>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</si>
  <si>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</si>
  <si>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</si>
  <si>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</si>
  <si>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</si>
  <si>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</si>
  <si>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</si>
  <si>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</si>
  <si>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</si>
  <si>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</si>
  <si>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</si>
  <si>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</si>
  <si>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</si>
  <si>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</si>
  <si>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</si>
  <si>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</si>
  <si>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</si>
  <si>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</si>
  <si>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</si>
  <si>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</si>
  <si>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</si>
  <si>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</si>
  <si>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</si>
  <si>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</si>
  <si>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</si>
  <si>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</si>
  <si>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</si>
  <si>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</si>
  <si>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</si>
  <si>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</si>
  <si>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</si>
  <si>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</si>
  <si>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</si>
  <si>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</si>
  <si>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</si>
  <si>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</si>
  <si>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</si>
  <si>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</si>
  <si>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</si>
  <si>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</si>
  <si>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</si>
  <si>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</si>
  <si>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</si>
  <si>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</si>
  <si>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</si>
  <si>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</si>
  <si>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</si>
  <si>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</si>
  <si>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</si>
  <si>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</si>
  <si>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</si>
  <si>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</si>
  <si>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</si>
  <si>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</si>
  <si>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</si>
  <si>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</si>
  <si>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</si>
  <si>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</si>
  <si>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</si>
  <si>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</si>
  <si>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</si>
  <si>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</si>
  <si>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</si>
  <si>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</si>
  <si>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</si>
  <si>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</si>
  <si>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</si>
  <si>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</si>
  <si>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</si>
  <si>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</si>
  <si>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</si>
  <si>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</si>
  <si>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</si>
  <si>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</si>
  <si>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</si>
  <si>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</si>
  <si>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</si>
  <si>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</si>
  <si>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</si>
  <si>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</si>
  <si>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</si>
  <si>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</si>
  <si>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</si>
  <si>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</si>
  <si>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</si>
  <si>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</si>
  <si>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</si>
  <si>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</si>
  <si>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</si>
  <si>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</si>
  <si>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</si>
  <si>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</si>
  <si>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</si>
  <si>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</si>
  <si>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</si>
  <si>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</si>
  <si>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</si>
  <si>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</si>
  <si>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</si>
  <si>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</si>
  <si>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</si>
  <si>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</si>
  <si>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</si>
  <si>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</si>
  <si>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</si>
  <si>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</si>
  <si>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</si>
  <si>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</si>
  <si>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</si>
  <si>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</si>
  <si>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</si>
  <si>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</si>
  <si>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</si>
  <si>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</si>
  <si>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</si>
  <si>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</si>
  <si>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</si>
  <si>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</si>
  <si>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</si>
  <si>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</si>
  <si>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</si>
  <si>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</si>
  <si>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</si>
  <si>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</si>
  <si>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</si>
  <si>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</si>
  <si>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</si>
  <si>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</si>
  <si>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</si>
  <si>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</si>
  <si>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</si>
  <si>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</si>
  <si>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</si>
  <si>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</si>
  <si>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</si>
  <si>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</si>
  <si>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</si>
  <si>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</si>
  <si>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</si>
  <si>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</si>
  <si>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</si>
  <si>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</si>
  <si>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</si>
  <si>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</si>
  <si>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</si>
  <si>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</si>
  <si>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</si>
  <si>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</si>
  <si>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</si>
  <si>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</si>
  <si>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</si>
  <si>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</si>
  <si>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</si>
  <si>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</si>
  <si>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</si>
  <si>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</si>
  <si>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</si>
  <si>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</si>
  <si>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</si>
  <si>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</si>
  <si>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</si>
  <si>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</si>
  <si>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</si>
  <si>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</si>
  <si>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</si>
  <si>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</si>
  <si>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</si>
  <si>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</si>
  <si>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</si>
  <si>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</si>
  <si>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</si>
  <si>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</si>
  <si>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</si>
  <si>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</si>
  <si>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</si>
  <si>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</si>
  <si>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</si>
  <si>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</si>
  <si>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</si>
  <si>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</si>
  <si>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</si>
  <si>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</si>
  <si>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</si>
  <si>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</si>
  <si>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</si>
  <si>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</si>
  <si>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</si>
  <si>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</si>
  <si>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</si>
  <si>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</si>
  <si>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</si>
  <si>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</si>
  <si>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</si>
  <si>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</si>
  <si>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</si>
  <si>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</si>
  <si>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</si>
  <si>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</si>
  <si>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</si>
  <si>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</si>
  <si>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</si>
  <si>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</si>
  <si>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</si>
  <si>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</si>
  <si>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</si>
  <si>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</si>
  <si>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</si>
  <si>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</si>
  <si>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</si>
  <si>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</si>
  <si>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</si>
  <si>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</si>
  <si>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</si>
  <si>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</si>
  <si>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</si>
  <si>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</si>
  <si>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</si>
  <si>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</si>
  <si>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</si>
  <si>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</si>
  <si>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</si>
  <si>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</si>
  <si>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</si>
  <si>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</si>
  <si>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</si>
  <si>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</si>
  <si>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</si>
  <si>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</si>
  <si>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</si>
  <si>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</si>
  <si>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</si>
  <si>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</si>
  <si>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</si>
  <si>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</si>
  <si>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</si>
  <si>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</si>
  <si>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</si>
  <si>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</si>
  <si>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</si>
  <si>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</si>
  <si>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</si>
  <si>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</si>
  <si>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</si>
  <si>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</si>
  <si>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</si>
  <si>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</si>
  <si>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</si>
  <si>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</si>
  <si>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</si>
  <si>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</si>
  <si>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</si>
  <si>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</si>
  <si>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</si>
  <si>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</si>
  <si>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</si>
  <si>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</si>
  <si>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</si>
  <si>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</si>
  <si>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</si>
  <si>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</si>
  <si>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</si>
  <si>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</si>
  <si>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</si>
  <si>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</si>
  <si>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</si>
  <si>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</si>
  <si>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</si>
  <si>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</si>
  <si>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</si>
  <si>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</si>
  <si>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</si>
  <si>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</si>
  <si>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</si>
  <si>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</si>
  <si>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</si>
  <si>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</si>
  <si>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</si>
  <si>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</si>
  <si>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</si>
  <si>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</si>
  <si>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</si>
  <si>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</si>
  <si>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</si>
  <si>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</si>
  <si>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</si>
  <si>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</si>
  <si>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</si>
  <si>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</si>
  <si>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</si>
  <si>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</si>
  <si>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</si>
  <si>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</si>
  <si>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</si>
  <si>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</si>
  <si>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</si>
  <si>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</si>
  <si>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</si>
  <si>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</si>
  <si>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</si>
  <si>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</si>
  <si>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</si>
  <si>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</si>
  <si>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</si>
  <si>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</si>
  <si>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</si>
  <si>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</si>
  <si>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</si>
  <si>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</si>
  <si>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</si>
  <si>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</si>
  <si>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</si>
  <si>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</si>
  <si>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</si>
  <si>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</si>
  <si>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</si>
  <si>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</si>
  <si>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</si>
  <si>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</si>
  <si>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</si>
  <si>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</si>
  <si>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</si>
  <si>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</si>
  <si>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</si>
  <si>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</si>
  <si>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</si>
  <si>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</si>
  <si>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</si>
  <si>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</si>
  <si>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</si>
  <si>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</si>
  <si>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</si>
  <si>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</si>
  <si>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</si>
  <si>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</si>
  <si>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</si>
  <si>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</si>
  <si>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</si>
  <si>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</si>
  <si>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</si>
  <si>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</si>
  <si>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</si>
  <si>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</si>
  <si>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</si>
  <si>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</si>
  <si>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</si>
  <si>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</si>
  <si>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</si>
  <si>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</si>
  <si>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</si>
  <si>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</si>
  <si>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</si>
  <si>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</si>
  <si>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</si>
  <si>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</si>
  <si>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</si>
  <si>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</si>
  <si>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</si>
  <si>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</si>
  <si>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</si>
  <si>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</si>
  <si>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</si>
  <si>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</si>
  <si>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</si>
  <si>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</si>
  <si>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</si>
  <si>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</si>
  <si>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</si>
  <si>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</si>
  <si>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</si>
  <si>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</si>
  <si>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</si>
  <si>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</si>
  <si>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</si>
  <si>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</si>
  <si>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</si>
  <si>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</si>
  <si>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</si>
  <si>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</si>
  <si>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</si>
  <si>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</si>
  <si>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</si>
  <si>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</si>
  <si>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</si>
  <si>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</si>
  <si>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</si>
  <si>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</si>
  <si>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</si>
  <si>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</si>
  <si>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</si>
  <si>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</si>
  <si>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</si>
  <si>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</si>
  <si>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</si>
  <si>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</si>
  <si>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</si>
  <si>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</si>
  <si>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</si>
  <si>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</si>
  <si>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</si>
  <si>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</si>
  <si>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</si>
  <si>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</si>
  <si>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</si>
  <si>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</si>
  <si>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</si>
  <si>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</si>
  <si>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</si>
  <si>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</si>
  <si>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</si>
  <si>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</si>
  <si>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</si>
  <si>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</si>
  <si>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</si>
  <si>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</si>
  <si>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</si>
  <si>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</si>
  <si>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</si>
  <si>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</si>
  <si>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</si>
  <si>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</si>
  <si>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</si>
  <si>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</si>
  <si>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</si>
  <si>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</si>
  <si>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</si>
  <si>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</si>
  <si>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</si>
  <si>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</si>
  <si>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</si>
  <si>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</si>
  <si>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</si>
  <si>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</si>
  <si>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</si>
  <si>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</si>
  <si>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</si>
  <si>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</si>
  <si>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</si>
  <si>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</si>
  <si>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</si>
  <si>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</si>
  <si>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</si>
  <si>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</si>
  <si>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</si>
  <si>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</si>
  <si>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</si>
  <si>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</si>
  <si>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</si>
  <si>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</si>
  <si>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</si>
  <si>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</si>
  <si>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</si>
  <si>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</si>
  <si>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</si>
  <si>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</si>
  <si>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</si>
  <si>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</si>
  <si>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</si>
  <si>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</si>
  <si>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</si>
  <si>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</si>
  <si>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</si>
  <si>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</si>
  <si>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</si>
  <si>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</si>
  <si>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</si>
  <si>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</si>
  <si>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</si>
  <si>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</si>
  <si>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</si>
  <si>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</si>
  <si>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</si>
  <si>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</si>
  <si>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</si>
  <si>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</si>
  <si>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</si>
  <si>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</si>
  <si>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</si>
  <si>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</si>
  <si>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</si>
  <si>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</si>
  <si>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</si>
  <si>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</si>
  <si>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</si>
  <si>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</si>
  <si>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</si>
  <si>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</si>
  <si>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</si>
  <si>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</si>
  <si>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</si>
  <si>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</si>
  <si>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</si>
  <si>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</si>
  <si>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</si>
  <si>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</si>
  <si>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</si>
  <si>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</si>
  <si>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</si>
  <si>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</si>
  <si>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</si>
  <si>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</si>
  <si>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</si>
  <si>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</si>
  <si>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</si>
  <si>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</si>
  <si>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</si>
  <si>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</si>
  <si>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</si>
  <si>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</si>
  <si>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</si>
  <si>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</si>
  <si>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</si>
  <si>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</si>
  <si>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</si>
  <si>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</si>
  <si>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</si>
  <si>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</si>
  <si>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</si>
  <si>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</si>
  <si>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</si>
  <si>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</si>
  <si>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</si>
  <si>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</si>
  <si>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</si>
  <si>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</si>
  <si>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</si>
  <si>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</si>
  <si>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</si>
  <si>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</si>
  <si>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</si>
  <si>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</si>
  <si>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</si>
  <si>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</si>
  <si>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</si>
  <si>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</si>
  <si>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</si>
  <si>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</si>
  <si>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</si>
  <si>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</si>
  <si>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</si>
  <si>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</si>
  <si>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</si>
  <si>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</si>
  <si>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</si>
  <si>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</si>
  <si>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</si>
  <si>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</si>
  <si>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</si>
  <si>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</si>
  <si>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</si>
  <si>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</si>
  <si>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</si>
  <si>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</si>
  <si>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</si>
  <si>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</si>
  <si>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</si>
  <si>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</si>
  <si>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</si>
  <si>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</si>
  <si>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</si>
  <si>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</si>
  <si>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</si>
  <si>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</si>
  <si>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</si>
  <si>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</si>
  <si>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</si>
  <si>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</si>
  <si>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</si>
  <si>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</si>
  <si>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</si>
  <si>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</si>
  <si>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</si>
  <si>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</si>
  <si>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</si>
  <si>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</si>
  <si>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</si>
  <si>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</si>
  <si>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</si>
  <si>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</si>
  <si>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</si>
  <si>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</si>
  <si>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</si>
  <si>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</si>
  <si>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</si>
  <si>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</si>
  <si>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</si>
  <si>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</si>
  <si>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</si>
  <si>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</si>
  <si>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</si>
  <si>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</si>
  <si>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</si>
  <si>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</si>
  <si>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</si>
  <si>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</si>
  <si>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</si>
  <si>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</si>
  <si>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</si>
  <si>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</si>
  <si>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</si>
  <si>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</si>
  <si>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</si>
  <si>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</si>
  <si>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</si>
  <si>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</si>
  <si>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</si>
  <si>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</si>
  <si>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</si>
  <si>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</si>
  <si>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</si>
  <si>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</si>
  <si>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</si>
  <si>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</si>
  <si>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</si>
  <si>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</si>
  <si>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</si>
  <si>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</si>
  <si>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</si>
  <si>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</si>
  <si>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</si>
  <si>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</si>
  <si>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</si>
  <si>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</si>
  <si>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</si>
  <si>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</si>
  <si>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</si>
  <si>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</si>
  <si>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</si>
  <si>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</si>
  <si>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</si>
  <si>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</si>
  <si>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</si>
  <si>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</si>
  <si>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</si>
  <si>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</si>
  <si>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</si>
  <si>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</si>
  <si>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</si>
  <si>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</si>
  <si>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</si>
  <si>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</si>
  <si>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</si>
  <si>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</si>
  <si>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</si>
  <si>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</si>
  <si>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</si>
  <si>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</si>
  <si>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</si>
  <si>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</si>
  <si>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</si>
  <si>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</si>
  <si>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</si>
  <si>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</si>
  <si>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</si>
  <si>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</si>
  <si>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</si>
  <si>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</si>
  <si>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</si>
  <si>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</si>
  <si>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</si>
  <si>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</si>
  <si>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</si>
  <si>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</si>
  <si>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</si>
  <si>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</si>
  <si>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</si>
  <si>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</si>
  <si>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</si>
  <si>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</si>
  <si>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</si>
  <si>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</si>
  <si>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</si>
  <si>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</si>
  <si>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</si>
  <si>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</si>
  <si>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</si>
  <si>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</si>
  <si>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</si>
  <si>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</si>
  <si>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</si>
  <si>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</si>
  <si>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</si>
  <si>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</si>
  <si>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</si>
  <si>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</si>
  <si>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</si>
  <si>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</si>
  <si>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</si>
  <si>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</si>
  <si>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</si>
  <si>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</si>
  <si>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</si>
  <si>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</si>
  <si>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</si>
  <si>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</si>
  <si>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</si>
  <si>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</si>
  <si>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</si>
  <si>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</si>
  <si>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</si>
  <si>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</si>
  <si>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</si>
  <si>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</si>
  <si>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</si>
  <si>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</si>
  <si>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</si>
  <si>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</si>
  <si>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</si>
  <si>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</si>
  <si>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</si>
  <si>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</si>
  <si>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</si>
  <si>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</si>
  <si>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</si>
  <si>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</si>
  <si>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</si>
  <si>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</si>
  <si>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</si>
  <si>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</si>
  <si>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</si>
  <si>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</si>
  <si>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</si>
  <si>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</si>
  <si>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</si>
  <si>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</si>
  <si>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</si>
  <si>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</si>
  <si>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</si>
  <si>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</si>
  <si>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</si>
  <si>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</si>
  <si>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</si>
  <si>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</si>
  <si>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</si>
  <si>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</si>
  <si>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</si>
  <si>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</si>
  <si>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</si>
  <si>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</si>
  <si>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</si>
  <si>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</si>
  <si>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</si>
  <si>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</si>
  <si>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</si>
  <si>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</si>
  <si>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</si>
  <si>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</si>
  <si>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</si>
  <si>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</si>
  <si>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</si>
  <si>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</si>
  <si>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</si>
  <si>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</si>
  <si>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</si>
  <si>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</si>
  <si>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</si>
  <si>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</si>
  <si>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</si>
  <si>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</si>
  <si>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</si>
  <si>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</si>
  <si>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</si>
  <si>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</si>
  <si>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</si>
  <si>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</si>
  <si>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</si>
  <si>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</si>
  <si>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</si>
  <si>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</si>
  <si>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</si>
  <si>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</si>
  <si>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</si>
  <si>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</si>
  <si>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</si>
  <si>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</si>
  <si>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</si>
  <si>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</si>
  <si>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</si>
  <si>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</si>
  <si>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</si>
  <si>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</si>
  <si>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</si>
  <si>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</si>
  <si>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</si>
  <si>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</si>
  <si>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</si>
  <si>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</si>
  <si>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</si>
  <si>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</si>
  <si>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</si>
  <si>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</si>
  <si>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</si>
  <si>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</si>
  <si>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</si>
  <si>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</si>
  <si>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</si>
  <si>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</si>
  <si>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</si>
  <si>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</si>
  <si>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</si>
  <si>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</si>
  <si>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</si>
  <si>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</si>
  <si>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</si>
  <si>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</si>
  <si>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</si>
  <si>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</si>
  <si>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</si>
  <si>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</si>
  <si>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</si>
  <si>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</si>
  <si>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</si>
  <si>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</si>
  <si>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</si>
  <si>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</si>
  <si>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</si>
  <si>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</si>
  <si>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</si>
  <si>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</si>
  <si>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</si>
  <si>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</si>
  <si>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</si>
  <si>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</si>
  <si>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</si>
  <si>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</si>
  <si>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</si>
  <si>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</si>
  <si>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</si>
  <si>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</si>
  <si>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</si>
  <si>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</si>
  <si>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</si>
  <si>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</si>
  <si>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</si>
  <si>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</si>
  <si>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</si>
  <si>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</si>
  <si>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</si>
  <si>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</si>
  <si>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</si>
  <si>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</si>
  <si>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</si>
  <si>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</si>
  <si>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</si>
  <si>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</si>
  <si>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</si>
  <si>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</si>
  <si>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</si>
  <si>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</si>
  <si>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</si>
  <si>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</si>
  <si>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</si>
  <si>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</si>
  <si>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</si>
  <si>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</si>
  <si>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</si>
  <si>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</si>
  <si>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</si>
  <si>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</si>
  <si>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</si>
  <si>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</si>
  <si>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</si>
  <si>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</si>
  <si>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</si>
  <si>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</si>
  <si>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</si>
  <si>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</si>
  <si>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</si>
  <si>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</si>
  <si>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</si>
  <si>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</si>
  <si>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</si>
  <si>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</si>
  <si>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</si>
  <si>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</si>
  <si>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</si>
  <si>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</si>
  <si>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</si>
  <si>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</si>
  <si>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</si>
  <si>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</si>
  <si>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</si>
  <si>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</si>
  <si>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</si>
  <si>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</si>
  <si>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</si>
  <si>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</si>
  <si>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</si>
  <si>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</si>
  <si>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</si>
  <si>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</si>
  <si>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</si>
  <si>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</si>
  <si>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</si>
  <si>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</si>
  <si>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</si>
  <si>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</si>
  <si>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</si>
  <si>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</si>
  <si>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</si>
  <si>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</si>
  <si>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</si>
  <si>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</si>
  <si>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</si>
  <si>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</si>
  <si>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</si>
  <si>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</si>
  <si>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</si>
  <si>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</si>
  <si>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</si>
  <si>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</si>
  <si>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</si>
  <si>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</si>
  <si>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</si>
  <si>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</si>
  <si>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</si>
  <si>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</si>
  <si>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</si>
  <si>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</si>
  <si>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</si>
  <si>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</si>
  <si>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</si>
  <si>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</si>
  <si>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</si>
  <si>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</si>
  <si>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</si>
  <si>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</si>
  <si>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</si>
  <si>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</si>
  <si>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</si>
  <si>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</si>
  <si>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</si>
  <si>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</si>
  <si>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</si>
  <si>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</si>
  <si>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</si>
  <si>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</si>
  <si>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</si>
  <si>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</si>
  <si>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</si>
  <si>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</si>
  <si>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</si>
  <si>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</si>
  <si>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</si>
  <si>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</si>
  <si>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</si>
  <si>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</si>
  <si>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</si>
  <si>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</si>
  <si>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</si>
  <si>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</si>
  <si>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</si>
  <si>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</si>
  <si>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</si>
  <si>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</si>
  <si>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</si>
  <si>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</si>
  <si>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</si>
  <si>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</si>
  <si>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</si>
  <si>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</si>
  <si>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</si>
  <si>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</si>
  <si>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</si>
  <si>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</si>
  <si>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</si>
  <si>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</si>
  <si>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</si>
  <si>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</si>
  <si>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</si>
  <si>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</si>
  <si>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</si>
  <si>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</si>
  <si>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</si>
  <si>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</si>
  <si>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</si>
  <si>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</si>
  <si>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</si>
  <si>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</si>
  <si>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</si>
  <si>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</si>
  <si>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</si>
  <si>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</si>
  <si>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</si>
  <si>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</si>
  <si>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</si>
  <si>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</si>
  <si>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</si>
  <si>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</si>
  <si>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</si>
  <si>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</si>
  <si>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</si>
  <si>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</si>
  <si>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</si>
  <si>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</si>
  <si>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</si>
  <si>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</si>
  <si>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</si>
  <si>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</si>
  <si>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</si>
  <si>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</si>
  <si>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</si>
  <si>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</si>
  <si>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</si>
  <si>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</si>
  <si>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</si>
  <si>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</si>
  <si>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</si>
  <si>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</si>
  <si>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</si>
  <si>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</si>
  <si>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</si>
  <si>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</si>
  <si>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</si>
  <si>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</si>
  <si>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</si>
  <si>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</si>
  <si>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</si>
  <si>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</si>
  <si>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</si>
  <si>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</si>
  <si>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</si>
  <si>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</si>
  <si>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</si>
  <si>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</si>
  <si>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</si>
  <si>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</si>
  <si>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</si>
  <si>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</si>
  <si>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</si>
  <si>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</si>
  <si>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</si>
  <si>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</si>
  <si>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</si>
  <si>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</si>
  <si>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</si>
  <si>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</si>
  <si>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</si>
  <si>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</si>
  <si>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</si>
  <si>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</si>
  <si>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</si>
  <si>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</si>
  <si>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</si>
  <si>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</si>
  <si>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</si>
  <si>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</si>
  <si>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</si>
  <si>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</si>
  <si>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</si>
  <si>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</si>
  <si>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</si>
  <si>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</si>
  <si>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</si>
  <si>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</si>
  <si>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</si>
  <si>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</si>
  <si>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</si>
  <si>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</si>
  <si>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</si>
  <si>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</si>
  <si>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</si>
  <si>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</si>
  <si>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</si>
  <si>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</si>
  <si>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</si>
  <si>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</si>
  <si>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</si>
  <si>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</si>
  <si>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</si>
  <si>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</si>
  <si>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</si>
  <si>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</si>
  <si>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</si>
  <si>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</si>
  <si>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</si>
  <si>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</si>
  <si>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</si>
  <si>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</si>
  <si>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</si>
  <si>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</si>
  <si>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</si>
  <si>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</si>
  <si>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</si>
  <si>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</si>
  <si>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</si>
  <si>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</si>
  <si>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</si>
  <si>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</si>
  <si>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</si>
  <si>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</si>
  <si>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</si>
  <si>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</si>
  <si>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</si>
  <si>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</si>
  <si>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</si>
  <si>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</si>
  <si>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</si>
  <si>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</si>
  <si>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</si>
  <si>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</si>
  <si>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</si>
  <si>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</si>
  <si>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</si>
  <si>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</si>
  <si>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</si>
  <si>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</si>
  <si>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</si>
  <si>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</si>
  <si>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</si>
  <si>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</si>
  <si>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</si>
  <si>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</si>
  <si>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</si>
  <si>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</si>
  <si>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</si>
  <si>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</si>
  <si>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</si>
  <si>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</si>
  <si>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</si>
  <si>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</si>
  <si>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</si>
  <si>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</si>
  <si>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</si>
  <si>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</si>
  <si>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</si>
  <si>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</si>
  <si>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</si>
  <si>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</si>
  <si>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</si>
  <si>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</si>
  <si>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</si>
  <si>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</si>
  <si>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</si>
  <si>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</si>
  <si>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</si>
  <si>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</si>
  <si>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</si>
  <si>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</si>
  <si>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</si>
  <si>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</si>
  <si>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</si>
  <si>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</si>
  <si>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</si>
  <si>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</si>
  <si>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</si>
  <si>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</si>
  <si>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</si>
  <si>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</si>
  <si>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</si>
  <si>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</si>
  <si>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</si>
  <si>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</si>
  <si>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</si>
  <si>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</si>
  <si>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</si>
  <si>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</si>
  <si>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</si>
  <si>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</si>
  <si>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</si>
  <si>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</si>
  <si>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</si>
  <si>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</si>
  <si>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</si>
  <si>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</si>
  <si>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</si>
  <si>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</si>
  <si>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</si>
  <si>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</si>
  <si>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</si>
  <si>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</si>
  <si>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</si>
  <si>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</si>
  <si>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</si>
  <si>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</si>
  <si>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</si>
  <si>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</si>
  <si>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</si>
  <si>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</si>
  <si>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</si>
  <si>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</si>
  <si>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</si>
  <si>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</si>
  <si>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</si>
  <si>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</si>
  <si>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</si>
  <si>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</si>
  <si>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</si>
  <si>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</si>
  <si>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</si>
  <si>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</si>
  <si>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</si>
  <si>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</si>
  <si>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</si>
  <si>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</si>
  <si>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</si>
  <si>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</si>
  <si>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</si>
  <si>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</si>
  <si>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</si>
  <si>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</si>
  <si>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</si>
  <si>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</si>
  <si>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</si>
  <si>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</si>
  <si>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</si>
  <si>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</si>
  <si>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</si>
  <si>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</si>
  <si>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</si>
  <si>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</si>
  <si>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</si>
  <si>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</si>
  <si>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</si>
  <si>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</si>
  <si>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</si>
  <si>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</si>
  <si>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</si>
  <si>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</si>
  <si>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</si>
  <si>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</si>
  <si>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</si>
  <si>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</si>
  <si>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</si>
  <si>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</si>
  <si>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</si>
  <si>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</si>
  <si>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</si>
  <si>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</si>
  <si>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</si>
  <si>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</si>
  <si>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</si>
  <si>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</si>
  <si>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</si>
  <si>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</si>
  <si>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</si>
  <si>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</si>
  <si>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</si>
  <si>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</si>
  <si>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</si>
  <si>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</si>
  <si>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</si>
  <si>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</si>
  <si>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</si>
  <si>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</si>
  <si>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</si>
  <si>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</si>
  <si>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</si>
  <si>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</si>
  <si>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</si>
  <si>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</si>
  <si>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</si>
  <si>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</si>
  <si>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</si>
  <si>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</si>
  <si>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</si>
  <si>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</si>
  <si>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</si>
  <si>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</si>
  <si>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</si>
  <si>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</si>
  <si>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</si>
  <si>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</si>
  <si>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</si>
  <si>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</si>
  <si>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</si>
  <si>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</si>
  <si>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</si>
  <si>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</si>
  <si>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</si>
  <si>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</si>
  <si>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</si>
  <si>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</si>
  <si>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</si>
  <si>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</si>
  <si>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</si>
  <si>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</si>
  <si>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</si>
  <si>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</si>
  <si>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</si>
  <si>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</si>
  <si>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</si>
  <si>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</si>
  <si>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</si>
  <si>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</si>
  <si>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</si>
  <si>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</si>
  <si>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</si>
  <si>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</si>
  <si>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</si>
  <si>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</si>
  <si>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</si>
  <si>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</si>
  <si>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</si>
  <si>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</si>
  <si>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</si>
  <si>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</si>
  <si>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</si>
  <si>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</si>
  <si>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</si>
  <si>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</si>
  <si>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</si>
  <si>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</si>
  <si>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</si>
  <si>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</si>
  <si>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</si>
  <si>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</si>
  <si>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</si>
  <si>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</si>
  <si>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</si>
  <si>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</si>
  <si>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</si>
  <si>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</si>
  <si>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</si>
  <si>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</si>
  <si>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</si>
  <si>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</si>
  <si>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</si>
  <si>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</si>
  <si>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</si>
  <si>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</si>
  <si>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</si>
  <si>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</si>
  <si>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</si>
  <si>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</si>
  <si>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</si>
  <si>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</si>
  <si>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</si>
  <si>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</si>
  <si>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</si>
  <si>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</si>
  <si>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</si>
  <si>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</si>
  <si>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</si>
  <si>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</si>
  <si>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</si>
  <si>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</si>
  <si>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</si>
  <si>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</si>
  <si>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</si>
  <si>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</si>
  <si>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</si>
  <si>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</si>
  <si>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</si>
  <si>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</si>
  <si>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</si>
  <si>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</si>
  <si>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</si>
  <si>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</si>
  <si>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</si>
  <si>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</si>
  <si>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</si>
  <si>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</si>
  <si>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</si>
  <si>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</si>
  <si>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</si>
  <si>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</si>
  <si>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</si>
  <si>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</si>
  <si>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</si>
  <si>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</si>
  <si>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</si>
  <si>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</si>
  <si>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</si>
  <si>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</si>
  <si>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</si>
  <si>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</si>
  <si>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</si>
  <si>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</si>
  <si>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</si>
  <si>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</si>
  <si>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</si>
  <si>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</si>
  <si>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</si>
  <si>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</si>
  <si>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</si>
  <si>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</si>
  <si>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</si>
  <si>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</si>
  <si>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</si>
  <si>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</si>
  <si>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</si>
  <si>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</si>
  <si>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</si>
  <si>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</si>
  <si>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</si>
  <si>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</si>
  <si>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</si>
  <si>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</si>
  <si>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</si>
  <si>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</si>
  <si>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</si>
  <si>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</si>
  <si>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</si>
  <si>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</si>
  <si>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</si>
  <si>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</si>
  <si>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</si>
  <si>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</si>
  <si>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</si>
  <si>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</si>
  <si>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</si>
  <si>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</si>
  <si>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</si>
  <si>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</si>
  <si>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</si>
  <si>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</si>
  <si>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</si>
  <si>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</si>
  <si>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</si>
  <si>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</si>
  <si>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</si>
  <si>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</si>
  <si>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</si>
  <si>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</si>
  <si>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</si>
  <si>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</si>
  <si>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</si>
  <si>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</si>
  <si>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</si>
  <si>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</si>
  <si>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</si>
  <si>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</si>
  <si>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</si>
  <si>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</si>
  <si>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</si>
  <si>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</si>
  <si>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</si>
  <si>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</si>
  <si>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</si>
  <si>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</si>
  <si>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</si>
  <si>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</si>
  <si>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</si>
  <si>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</si>
  <si>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</si>
  <si>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</si>
  <si>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</si>
  <si>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</si>
  <si>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</si>
  <si>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</si>
  <si>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</si>
  <si>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</si>
  <si>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</si>
  <si>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</si>
  <si>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</si>
  <si>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</si>
  <si>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</si>
  <si>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</si>
  <si>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</si>
  <si>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</si>
  <si>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</si>
  <si>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</si>
  <si>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</si>
  <si>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</si>
  <si>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</si>
  <si>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</si>
  <si>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</si>
  <si>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</si>
  <si>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</si>
  <si>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</si>
  <si>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</si>
  <si>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</si>
  <si>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</si>
  <si>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</si>
  <si>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</si>
  <si>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</si>
  <si>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</si>
  <si>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</si>
  <si>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</si>
  <si>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</si>
  <si>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</si>
  <si>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</si>
  <si>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</si>
  <si>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</si>
  <si>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</si>
  <si>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</si>
  <si>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</si>
  <si>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</si>
  <si>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</si>
  <si>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</si>
  <si>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</si>
  <si>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</si>
  <si>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</si>
  <si>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</si>
  <si>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</si>
  <si>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</si>
  <si>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</si>
  <si>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</si>
  <si>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</si>
  <si>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</si>
  <si>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</si>
  <si>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</si>
  <si>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</si>
  <si>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</si>
  <si>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</si>
  <si>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</si>
  <si>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</si>
  <si>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</si>
  <si>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</si>
  <si>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</si>
  <si>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</si>
  <si>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</si>
  <si>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</si>
  <si>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</si>
  <si>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</si>
  <si>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</si>
  <si>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</si>
  <si>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</si>
  <si>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</si>
  <si>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</si>
  <si>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</si>
  <si>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</si>
  <si>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</si>
  <si>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</si>
  <si>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</si>
  <si>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</si>
  <si>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</si>
  <si>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</si>
  <si>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</si>
  <si>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</si>
  <si>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</si>
  <si>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</si>
  <si>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</si>
  <si>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</si>
  <si>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</si>
  <si>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</si>
  <si>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</si>
  <si>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</si>
  <si>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</si>
  <si>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</si>
  <si>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</si>
  <si>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</si>
  <si>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</si>
  <si>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</si>
  <si>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</si>
  <si>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</si>
  <si>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</si>
  <si>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</si>
  <si>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</si>
  <si>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</si>
  <si>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</si>
  <si>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</si>
  <si>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</si>
  <si>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</si>
  <si>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</si>
  <si>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</si>
  <si>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</si>
  <si>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</si>
  <si>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</si>
  <si>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</si>
  <si>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</si>
  <si>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</si>
  <si>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</si>
  <si>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</si>
  <si>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</si>
  <si>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</si>
  <si>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</si>
  <si>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</si>
  <si>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</si>
  <si>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</si>
  <si>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</si>
  <si>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</si>
  <si>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</si>
  <si>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</si>
  <si>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</si>
  <si>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</si>
  <si>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</si>
  <si>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</si>
  <si>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</si>
  <si>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</si>
  <si>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</si>
  <si>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</si>
  <si>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</si>
  <si>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</si>
  <si>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</si>
  <si>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</si>
  <si>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</si>
  <si>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</si>
  <si>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</si>
  <si>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</si>
  <si>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</si>
  <si>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</si>
  <si>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</si>
  <si>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</si>
  <si>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</si>
  <si>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</si>
  <si>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</si>
  <si>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</si>
  <si>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</si>
  <si>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</si>
  <si>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</si>
  <si>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</si>
  <si>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</si>
  <si>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</si>
  <si>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</si>
  <si>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</si>
  <si>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</si>
  <si>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</si>
  <si>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</si>
  <si>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</si>
  <si>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</si>
  <si>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</si>
  <si>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</si>
  <si>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</si>
  <si>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</si>
  <si>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</si>
  <si>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</si>
  <si>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</si>
  <si>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</si>
  <si>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</si>
  <si>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</si>
  <si>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</si>
  <si>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</si>
  <si>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</si>
  <si>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</si>
  <si>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</si>
  <si>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</si>
  <si>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</si>
  <si>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</si>
  <si>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</si>
  <si>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</si>
  <si>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</si>
  <si>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</si>
  <si>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</si>
  <si>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</si>
  <si>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</si>
  <si>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</si>
  <si>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</si>
  <si>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</si>
  <si>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</si>
  <si>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</si>
  <si>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</si>
  <si>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</si>
  <si>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</si>
  <si>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</si>
  <si>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</si>
  <si>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</si>
  <si>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</si>
  <si>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</si>
  <si>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</si>
  <si>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</si>
  <si>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</si>
  <si>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</si>
  <si>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</si>
  <si>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</si>
  <si>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</si>
  <si>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</si>
  <si>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</si>
  <si>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</si>
  <si>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</si>
  <si>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</si>
  <si>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</si>
  <si>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</si>
  <si>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</si>
  <si>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</si>
  <si>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</si>
  <si>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</si>
  <si>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</si>
  <si>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</si>
  <si>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</si>
  <si>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</si>
  <si>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</si>
  <si>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</si>
  <si>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</si>
  <si>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</si>
  <si>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</si>
  <si>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</si>
  <si>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</si>
  <si>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</si>
  <si>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</si>
  <si>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</si>
  <si>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</si>
  <si>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</si>
  <si>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</si>
  <si>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</si>
  <si>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</si>
  <si>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</si>
  <si>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</si>
  <si>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</si>
  <si>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</si>
  <si>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</si>
  <si>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</si>
  <si>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</si>
  <si>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</si>
  <si>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</si>
  <si>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</si>
  <si>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</si>
  <si>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</si>
  <si>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</si>
  <si>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</si>
  <si>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</si>
  <si>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</si>
  <si>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</si>
  <si>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</si>
  <si>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</si>
  <si>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</si>
  <si>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</si>
  <si>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</si>
  <si>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</si>
  <si>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</si>
  <si>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</si>
  <si>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</si>
  <si>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</si>
  <si>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</si>
  <si>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</si>
  <si>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</si>
  <si>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</si>
  <si>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</si>
  <si>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</si>
  <si>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</si>
  <si>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</si>
  <si>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</si>
  <si>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</si>
  <si>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</si>
  <si>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</si>
  <si>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</si>
  <si>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</si>
  <si>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</si>
  <si>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</si>
  <si>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</si>
  <si>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</si>
  <si>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</si>
  <si>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</si>
  <si>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</si>
  <si>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</si>
  <si>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</si>
  <si>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</si>
  <si>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</si>
  <si>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</si>
  <si>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</si>
  <si>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</si>
  <si>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</si>
  <si>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</si>
  <si>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</si>
  <si>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</si>
  <si>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</si>
  <si>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</si>
  <si>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</si>
  <si>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</si>
  <si>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</si>
  <si>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</si>
  <si>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</si>
  <si>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</si>
  <si>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</si>
  <si>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</si>
  <si>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</si>
  <si>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</si>
  <si>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</si>
  <si>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</si>
  <si>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</si>
  <si>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</si>
  <si>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</si>
  <si>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</si>
  <si>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</si>
  <si>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</si>
  <si>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</si>
  <si>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</si>
  <si>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</si>
  <si>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</si>
  <si>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</si>
  <si>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</si>
  <si>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</si>
  <si>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</si>
  <si>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</si>
  <si>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</si>
  <si>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</si>
  <si>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</si>
  <si>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</si>
  <si>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</si>
  <si>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</si>
  <si>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</si>
  <si>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</si>
  <si>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</si>
  <si>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</si>
  <si>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</si>
  <si>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</si>
  <si>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</si>
  <si>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</si>
  <si>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</si>
  <si>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</si>
  <si>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</si>
  <si>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</si>
  <si>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</si>
  <si>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</si>
  <si>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</si>
  <si>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</si>
  <si>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</si>
  <si>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</si>
  <si>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</si>
  <si>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</si>
  <si>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</si>
  <si>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</si>
  <si>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</si>
  <si>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</si>
  <si>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</si>
  <si>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</si>
  <si>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</si>
  <si>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</si>
  <si>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</si>
  <si>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</si>
  <si>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</si>
  <si>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</si>
  <si>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</si>
  <si>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</si>
  <si>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</si>
  <si>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</si>
  <si>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</si>
  <si>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</si>
  <si>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</si>
  <si>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</si>
  <si>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</si>
  <si>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</si>
  <si>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</si>
  <si>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</si>
  <si>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</si>
  <si>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</si>
  <si>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</si>
  <si>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</si>
  <si>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</si>
  <si>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</si>
  <si>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</si>
  <si>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</si>
  <si>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</si>
  <si>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</si>
  <si>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</si>
  <si>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</si>
  <si>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</si>
  <si>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</si>
  <si>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</si>
  <si>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</si>
  <si>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</si>
  <si>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</si>
  <si>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</si>
  <si>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</si>
  <si>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</si>
  <si>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</si>
  <si>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</si>
  <si>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</si>
  <si>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</si>
  <si>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</si>
  <si>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</si>
  <si>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</si>
  <si>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</si>
  <si>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</si>
  <si>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</si>
  <si>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</si>
  <si>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</si>
  <si>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</si>
  <si>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</si>
  <si>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</si>
  <si>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</si>
  <si>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</si>
  <si>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</si>
  <si>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</si>
  <si>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</si>
  <si>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</si>
  <si>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</si>
  <si>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</si>
  <si>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</si>
  <si>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</si>
  <si>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</si>
  <si>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</si>
  <si>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</si>
  <si>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</si>
  <si>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</si>
  <si>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</si>
  <si>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</si>
  <si>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</si>
  <si>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</si>
  <si>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</si>
  <si>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</si>
  <si>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</si>
  <si>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</si>
  <si>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</si>
  <si>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</si>
  <si>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</si>
  <si>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</si>
  <si>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</si>
  <si>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</si>
  <si>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</si>
  <si>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</si>
  <si>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</si>
  <si>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</si>
  <si>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</si>
  <si>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</si>
  <si>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</si>
  <si>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</si>
  <si>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</si>
  <si>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</si>
  <si>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</si>
  <si>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</si>
  <si>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</si>
  <si>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</si>
  <si>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</si>
  <si>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</si>
  <si>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</si>
  <si>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</si>
  <si>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</si>
  <si>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</si>
  <si>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</si>
  <si>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</si>
  <si>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</si>
  <si>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</si>
  <si>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</si>
  <si>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</si>
  <si>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</si>
  <si>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</si>
  <si>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</si>
  <si>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</si>
  <si>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</si>
  <si>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</si>
  <si>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</si>
  <si>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</si>
  <si>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</si>
  <si>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</si>
  <si>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</si>
  <si>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</si>
  <si>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</si>
  <si>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</si>
  <si>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</si>
  <si>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</si>
  <si>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</si>
  <si>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</si>
  <si>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</si>
  <si>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</si>
  <si>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</si>
  <si>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</si>
  <si>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</si>
  <si>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</si>
  <si>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</si>
  <si>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</si>
  <si>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</si>
  <si>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</si>
  <si>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</si>
  <si>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</si>
  <si>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</si>
  <si>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</si>
  <si>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</si>
  <si>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</si>
  <si>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</si>
  <si>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</si>
  <si>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</si>
  <si>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</si>
  <si>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</si>
  <si>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</si>
  <si>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</si>
  <si>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</si>
  <si>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</si>
  <si>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</si>
  <si>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</si>
  <si>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</si>
  <si>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</si>
  <si>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</si>
  <si>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</si>
  <si>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</si>
  <si>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</si>
  <si>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</si>
  <si>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</si>
  <si>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</si>
  <si>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</si>
  <si>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</si>
  <si>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</si>
  <si>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</si>
  <si>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</si>
  <si>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</si>
  <si>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</si>
  <si>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</si>
  <si>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</si>
  <si>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</si>
  <si>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</si>
  <si>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</si>
  <si>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</si>
  <si>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</si>
  <si>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</si>
  <si>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</si>
  <si>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</si>
  <si>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</si>
  <si>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</si>
  <si>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</si>
  <si>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</si>
  <si>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</si>
  <si>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</si>
  <si>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</si>
  <si>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</si>
  <si>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</si>
  <si>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</si>
  <si>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</si>
  <si>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</si>
  <si>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</si>
  <si>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</si>
  <si>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</si>
  <si>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</si>
  <si>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</si>
  <si>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</si>
  <si>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</si>
  <si>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</si>
  <si>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</si>
  <si>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</si>
  <si>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</si>
  <si>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</si>
  <si>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</si>
  <si>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</si>
  <si>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</si>
  <si>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</si>
  <si>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</si>
  <si>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</si>
  <si>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</si>
  <si>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</si>
  <si>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</si>
  <si>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</si>
  <si>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</si>
  <si>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</si>
  <si>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</si>
  <si>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</si>
  <si>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</si>
  <si>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</si>
  <si>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</si>
  <si>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</si>
  <si>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</si>
  <si>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</si>
  <si>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</si>
  <si>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</si>
  <si>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</si>
  <si>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</si>
  <si>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</si>
  <si>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</si>
  <si>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</si>
  <si>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</si>
  <si>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</si>
  <si>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</si>
  <si>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</si>
  <si>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</si>
  <si>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</si>
  <si>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</si>
  <si>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</si>
  <si>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</si>
  <si>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</si>
  <si>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</si>
  <si>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</si>
  <si>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</si>
  <si>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</si>
  <si>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</si>
  <si>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</si>
  <si>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</si>
  <si>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</si>
  <si>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</si>
  <si>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</si>
  <si>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</si>
  <si>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</si>
  <si>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</si>
  <si>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</si>
  <si>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</si>
  <si>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</si>
  <si>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</si>
  <si>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</si>
  <si>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</si>
  <si>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</si>
  <si>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</si>
  <si>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</si>
  <si>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</si>
  <si>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</si>
  <si>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</si>
  <si>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</si>
  <si>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</si>
  <si>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</si>
  <si>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</si>
  <si>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</si>
  <si>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</si>
  <si>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</si>
  <si>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</si>
  <si>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</si>
  <si>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</si>
  <si>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</si>
  <si>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</si>
  <si>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</si>
  <si>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</si>
  <si>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</si>
  <si>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</si>
  <si>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</si>
  <si>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</si>
  <si>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</si>
  <si>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</si>
  <si>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</si>
  <si>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</si>
  <si>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</si>
  <si>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</si>
  <si>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</si>
  <si>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</si>
  <si>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</si>
  <si>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</si>
  <si>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</si>
  <si>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</si>
  <si>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</si>
  <si>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</si>
  <si>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</si>
  <si>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</si>
  <si>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</si>
  <si>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</si>
  <si>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</si>
  <si>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</si>
  <si>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</si>
  <si>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</si>
  <si>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</si>
  <si>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</si>
  <si>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</si>
  <si>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</si>
  <si>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</si>
  <si>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</si>
  <si>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</si>
  <si>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</si>
  <si>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</si>
  <si>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</si>
  <si>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</si>
  <si>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</si>
  <si>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</si>
  <si>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</si>
  <si>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</si>
  <si>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</si>
  <si>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</si>
  <si>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</si>
  <si>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</si>
  <si>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</si>
  <si>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</si>
  <si>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</si>
  <si>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</si>
  <si>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</si>
  <si>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</si>
  <si>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</si>
  <si>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</si>
  <si>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</si>
  <si>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</si>
  <si>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</si>
  <si>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</si>
  <si>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</si>
  <si>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</si>
  <si>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</si>
  <si>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</si>
  <si>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</si>
  <si>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</si>
  <si>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</si>
  <si>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</si>
  <si>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</si>
  <si>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</si>
  <si>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</si>
  <si>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</si>
  <si>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</si>
  <si>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</si>
  <si>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</si>
  <si>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</si>
  <si>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</si>
  <si>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</si>
  <si>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</si>
  <si>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</si>
  <si>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</si>
  <si>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</si>
  <si>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</si>
  <si>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</si>
  <si>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</si>
  <si>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</si>
  <si>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</si>
  <si>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</si>
  <si>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</si>
  <si>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</si>
  <si>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</si>
  <si>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</si>
  <si>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</si>
  <si>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</si>
  <si>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</si>
  <si>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</si>
  <si>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</si>
  <si>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</si>
  <si>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</si>
  <si>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</si>
  <si>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</si>
  <si>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</si>
  <si>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</si>
  <si>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</si>
  <si>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</si>
  <si>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</si>
  <si>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</si>
  <si>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</si>
  <si>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</si>
  <si>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</si>
  <si>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</si>
  <si>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</si>
  <si>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</si>
  <si>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</si>
  <si>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</si>
  <si>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</si>
  <si>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</si>
  <si>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</si>
  <si>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</si>
  <si>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</si>
  <si>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</si>
  <si>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</si>
  <si>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</si>
  <si>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</si>
  <si>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</si>
  <si>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</si>
  <si>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</si>
  <si>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</si>
  <si>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</si>
  <si>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</si>
  <si>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</si>
  <si>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</si>
  <si>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</si>
  <si>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</si>
  <si>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</si>
  <si>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</si>
  <si>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</si>
  <si>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</si>
  <si>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</si>
  <si>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</si>
  <si>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</si>
  <si>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</si>
  <si>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</si>
  <si>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</si>
  <si>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</si>
  <si>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</si>
  <si>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</si>
  <si>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</si>
  <si>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</si>
  <si>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</si>
  <si>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</si>
  <si>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</si>
  <si>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</si>
  <si>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</si>
  <si>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</si>
  <si>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</si>
  <si>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</si>
  <si>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</si>
  <si>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</si>
  <si>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</si>
  <si>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</si>
  <si>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</si>
  <si>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</si>
  <si>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</si>
  <si>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</si>
  <si>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</si>
  <si>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</si>
  <si>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</si>
  <si>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</si>
  <si>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</si>
  <si>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</si>
  <si>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</si>
  <si>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</si>
  <si>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</si>
  <si>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</si>
  <si>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</si>
  <si>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</si>
  <si>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</si>
  <si>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</si>
  <si>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</si>
  <si>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</si>
  <si>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</si>
  <si>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</si>
  <si>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</si>
  <si>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</si>
  <si>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</si>
  <si>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</si>
  <si>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</si>
  <si>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</si>
  <si>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</si>
  <si>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</si>
  <si>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</si>
  <si>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</si>
  <si>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</si>
  <si>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</si>
  <si>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</si>
  <si>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</si>
  <si>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</si>
  <si>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</si>
  <si>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</si>
  <si>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</si>
  <si>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</si>
  <si>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</si>
  <si>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</si>
  <si>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</si>
  <si>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</si>
  <si>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</si>
  <si>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</si>
  <si>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</si>
  <si>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</si>
  <si>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</si>
  <si>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</si>
  <si>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</si>
  <si>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</si>
  <si>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</si>
  <si>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</si>
  <si>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</si>
  <si>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</si>
  <si>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</si>
  <si>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</si>
  <si>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</si>
  <si>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</si>
  <si>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</si>
  <si>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</si>
  <si>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</si>
  <si>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</si>
  <si>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</si>
  <si>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</si>
  <si>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</si>
  <si>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</si>
  <si>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</si>
  <si>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</si>
  <si>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</si>
  <si>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</si>
  <si>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</si>
  <si>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</si>
  <si>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</si>
  <si>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</si>
  <si>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</si>
  <si>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</si>
  <si>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</si>
  <si>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</si>
  <si>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</si>
  <si>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</si>
  <si>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</si>
  <si>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</si>
  <si>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</si>
  <si>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</si>
  <si>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</si>
  <si>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</si>
  <si>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</si>
  <si>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</si>
  <si>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</si>
  <si>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</si>
  <si>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</si>
  <si>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</si>
  <si>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</si>
  <si>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</si>
  <si>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</si>
  <si>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</si>
  <si>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</si>
  <si>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</si>
  <si>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</si>
  <si>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</si>
  <si>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</si>
  <si>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</si>
  <si>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</si>
  <si>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</si>
  <si>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</si>
  <si>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</si>
  <si>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</si>
  <si>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</si>
  <si>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</si>
  <si>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</si>
  <si>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</si>
  <si>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</si>
  <si>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</si>
  <si>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</si>
  <si>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</si>
  <si>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</si>
  <si>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</si>
  <si>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</si>
  <si>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</si>
  <si>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</si>
  <si>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</si>
  <si>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</si>
  <si>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</si>
  <si>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</si>
  <si>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</si>
  <si>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</si>
  <si>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</si>
  <si>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</si>
  <si>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</si>
  <si>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</si>
  <si>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</si>
  <si>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</si>
  <si>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</si>
  <si>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</si>
  <si>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</si>
  <si>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</si>
  <si>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</si>
  <si>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</si>
  <si>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</si>
  <si>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</si>
  <si>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</si>
  <si>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</si>
  <si>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</si>
  <si>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</si>
  <si>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</si>
  <si>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</si>
  <si>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</si>
  <si>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</si>
  <si>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</si>
  <si>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</si>
  <si>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</si>
  <si>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</si>
  <si>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</si>
  <si>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</si>
  <si>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</si>
  <si>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</si>
  <si>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</si>
  <si>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</si>
  <si>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</si>
  <si>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</si>
  <si>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</si>
  <si>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</si>
  <si>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</si>
  <si>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</si>
  <si>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</si>
  <si>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</si>
  <si>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</si>
  <si>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</si>
  <si>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</si>
  <si>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</si>
  <si>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</si>
  <si>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</si>
  <si>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</si>
  <si>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</si>
  <si>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</si>
  <si>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</si>
  <si>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</si>
  <si>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</si>
  <si>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</si>
  <si>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</si>
  <si>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</si>
  <si>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</si>
  <si>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</si>
  <si>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</si>
  <si>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</si>
  <si>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</si>
  <si>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</si>
  <si>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</si>
  <si>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</si>
  <si>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</si>
  <si>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</si>
  <si>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</si>
  <si>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</si>
  <si>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</si>
  <si>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</si>
  <si>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</si>
  <si>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</si>
  <si>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</si>
  <si>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</si>
  <si>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</si>
  <si>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</si>
  <si>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</si>
  <si>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</si>
  <si>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</si>
  <si>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</si>
  <si>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</si>
  <si>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</si>
  <si>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</si>
  <si>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</si>
  <si>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</si>
  <si>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</si>
  <si>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</si>
  <si>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</si>
  <si>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</si>
  <si>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</si>
  <si>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</si>
  <si>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</si>
  <si>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</si>
  <si>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</si>
  <si>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</si>
  <si>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</si>
  <si>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</si>
  <si>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</si>
  <si>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</si>
  <si>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</si>
  <si>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</si>
  <si>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</si>
  <si>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</si>
  <si>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</si>
  <si>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</si>
  <si>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</si>
  <si>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</si>
  <si>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</si>
  <si>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</si>
  <si>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</si>
  <si>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</si>
  <si>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</si>
  <si>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</si>
  <si>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</si>
  <si>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</si>
  <si>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</si>
  <si>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</si>
  <si>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</si>
  <si>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</si>
  <si>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</si>
  <si>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</si>
  <si>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</si>
  <si>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</si>
  <si>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</si>
  <si>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</si>
  <si>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</si>
  <si>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</si>
  <si>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</si>
  <si>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</si>
  <si>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</si>
  <si>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</si>
  <si>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</si>
  <si>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</si>
  <si>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</si>
  <si>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</si>
  <si>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</si>
  <si>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</si>
  <si>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</si>
  <si>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</si>
  <si>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</si>
  <si>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</si>
  <si>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</si>
  <si>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</si>
  <si>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</si>
  <si>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</si>
  <si>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</si>
  <si>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</si>
  <si>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</si>
  <si>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</si>
  <si>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</si>
  <si>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</si>
  <si>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</si>
  <si>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</si>
  <si>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</si>
  <si>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</si>
  <si>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</si>
  <si>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</si>
  <si>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</si>
  <si>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</si>
  <si>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</si>
  <si>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</si>
  <si>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</si>
  <si>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</si>
  <si>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</si>
  <si>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</si>
  <si>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</si>
  <si>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</si>
  <si>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</si>
  <si>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</si>
  <si>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</si>
  <si>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</si>
  <si>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</si>
  <si>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</si>
  <si>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</si>
  <si>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</si>
  <si>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</si>
  <si>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</si>
  <si>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</si>
  <si>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</si>
  <si>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</si>
  <si>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</si>
  <si>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</si>
  <si>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</si>
  <si>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</si>
  <si>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</si>
  <si>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</si>
  <si>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</si>
  <si>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</si>
  <si>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</si>
  <si>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</si>
  <si>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</si>
  <si>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</si>
  <si>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</si>
  <si>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</si>
  <si>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</si>
  <si>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</si>
  <si>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</si>
  <si>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</si>
  <si>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</si>
  <si>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</si>
  <si>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</si>
  <si>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</si>
  <si>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</si>
  <si>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</si>
  <si>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</si>
  <si>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</si>
  <si>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</si>
  <si>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</si>
  <si>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</si>
  <si>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</si>
  <si>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</si>
  <si>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</si>
  <si>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</si>
  <si>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</si>
  <si>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</si>
  <si>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</si>
  <si>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</si>
  <si>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</si>
  <si>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</si>
  <si>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</si>
  <si>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</si>
  <si>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</si>
  <si>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</si>
  <si>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</si>
  <si>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</si>
  <si>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</si>
  <si>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</si>
  <si>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</si>
  <si>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</si>
  <si>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</si>
  <si>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</si>
  <si>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</si>
  <si>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</si>
  <si>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</si>
  <si>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</si>
  <si>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</si>
  <si>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</si>
  <si>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</si>
  <si>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</si>
  <si>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</si>
  <si>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</si>
  <si>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</si>
  <si>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</si>
  <si>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</si>
  <si>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</si>
  <si>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</si>
  <si>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</si>
  <si>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</si>
  <si>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</si>
  <si>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</si>
  <si>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</si>
  <si>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</si>
  <si>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</si>
  <si>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</si>
  <si>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</si>
  <si>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</si>
  <si>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</si>
  <si>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</si>
  <si>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</si>
  <si>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</si>
  <si>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</si>
  <si>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</si>
  <si>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</si>
  <si>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</si>
  <si>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</si>
  <si>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</si>
  <si>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</si>
  <si>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</si>
  <si>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</si>
  <si>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</si>
  <si>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</si>
  <si>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</si>
  <si>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</si>
  <si>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</si>
  <si>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</si>
  <si>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</si>
  <si>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</si>
  <si>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</si>
  <si>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</si>
  <si>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</si>
  <si>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</si>
  <si>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</si>
  <si>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</si>
  <si>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</si>
  <si>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</si>
  <si>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</si>
  <si>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</si>
  <si>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</si>
  <si>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</si>
  <si>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</si>
  <si>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</si>
  <si>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</si>
  <si>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</si>
  <si>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</si>
  <si>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</si>
  <si>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</si>
  <si>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</si>
  <si>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</si>
  <si>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</si>
  <si>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</si>
  <si>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</si>
  <si>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</si>
  <si>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</si>
  <si>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</si>
  <si>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</si>
  <si>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</si>
  <si>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</si>
  <si>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</si>
  <si>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</si>
  <si>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</si>
  <si>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</si>
  <si>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</si>
  <si>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</si>
  <si>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</si>
  <si>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</si>
  <si>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</si>
  <si>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</si>
  <si>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</si>
  <si>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</si>
  <si>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</si>
  <si>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</si>
  <si>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</si>
  <si>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</si>
  <si>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</si>
  <si>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</si>
  <si>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</si>
  <si>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</si>
  <si>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</si>
  <si>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</si>
  <si>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</si>
  <si>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</si>
  <si>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</si>
  <si>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</si>
  <si>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</si>
  <si>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</si>
  <si>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</si>
  <si>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</si>
  <si>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</si>
  <si>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</si>
  <si>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</si>
  <si>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</si>
  <si>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</si>
  <si>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</si>
  <si>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</si>
  <si>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</si>
  <si>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</si>
  <si>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</si>
  <si>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</si>
  <si>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</si>
  <si>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</si>
  <si>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</si>
  <si>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</si>
  <si>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</si>
  <si>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</si>
  <si>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</si>
  <si>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</si>
  <si>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</si>
  <si>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</si>
  <si>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</si>
  <si>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</si>
  <si>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</si>
  <si>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</si>
  <si>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</si>
  <si>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</si>
  <si>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</si>
  <si>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</si>
  <si>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</si>
  <si>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</si>
  <si>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</si>
  <si>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</si>
  <si>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</si>
  <si>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</si>
  <si>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</si>
  <si>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</si>
  <si>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</si>
  <si>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</si>
  <si>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</si>
  <si>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</si>
  <si>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</si>
  <si>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</si>
  <si>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</si>
  <si>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</si>
  <si>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</si>
  <si>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</si>
  <si>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</si>
  <si>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</si>
  <si>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</si>
  <si>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</si>
  <si>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</si>
  <si>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</si>
  <si>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</si>
  <si>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</si>
  <si>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</si>
  <si>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</si>
  <si>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</si>
  <si>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</si>
  <si>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</si>
  <si>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</si>
  <si>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</si>
  <si>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</si>
  <si>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</si>
  <si>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</si>
  <si>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</si>
  <si>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</si>
  <si>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</si>
  <si>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</si>
  <si>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</si>
  <si>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</si>
  <si>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</si>
  <si>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</si>
  <si>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</si>
  <si>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</si>
  <si>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</si>
  <si>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</si>
  <si>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</si>
  <si>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</si>
  <si>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</si>
  <si>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</si>
  <si>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</si>
  <si>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</si>
  <si>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</si>
  <si>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</si>
  <si>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</si>
  <si>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</si>
  <si>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</si>
  <si>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</si>
  <si>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</si>
  <si>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</si>
  <si>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</si>
  <si>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</si>
  <si>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</si>
  <si>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</si>
  <si>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</si>
  <si>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</si>
  <si>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</si>
  <si>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</si>
  <si>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</si>
  <si>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</si>
  <si>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</si>
  <si>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</si>
  <si>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</si>
  <si>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</si>
  <si>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</si>
  <si>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</si>
  <si>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</si>
  <si>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</si>
  <si>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</si>
  <si>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</si>
  <si>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</si>
  <si>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</si>
  <si>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</si>
  <si>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</si>
  <si>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</si>
  <si>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</si>
  <si>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</si>
  <si>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</si>
  <si>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</si>
  <si>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</si>
  <si>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</si>
  <si>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</si>
  <si>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</si>
  <si>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</si>
  <si>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</si>
  <si>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</si>
  <si>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</si>
  <si>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</si>
  <si>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</si>
  <si>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</si>
  <si>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</si>
  <si>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</si>
  <si>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</si>
  <si>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</si>
  <si>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</si>
  <si>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</si>
  <si>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</si>
  <si>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</si>
  <si>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</si>
  <si>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</si>
  <si>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</si>
  <si>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</si>
  <si>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</si>
  <si>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</si>
  <si>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</si>
  <si>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</si>
  <si>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</si>
  <si>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</si>
  <si>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</si>
  <si>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</si>
  <si>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</si>
  <si>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</si>
  <si>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</si>
  <si>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</si>
  <si>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</si>
  <si>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</si>
  <si>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</si>
  <si>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</si>
  <si>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</si>
  <si>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</si>
  <si>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</si>
  <si>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</si>
  <si>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</si>
  <si>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</si>
  <si>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</si>
  <si>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</si>
  <si>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</si>
  <si>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</si>
  <si>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</si>
  <si>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</si>
  <si>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</si>
  <si>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</si>
  <si>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</si>
  <si>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</si>
  <si>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</si>
  <si>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</si>
  <si>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</si>
  <si>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</si>
  <si>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</si>
  <si>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</si>
  <si>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</si>
  <si>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</si>
  <si>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</si>
  <si>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</si>
  <si>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</si>
  <si>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</si>
  <si>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</si>
  <si>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</si>
  <si>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</si>
  <si>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</si>
  <si>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</si>
  <si>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</si>
  <si>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</si>
  <si>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</si>
  <si>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</si>
  <si>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</si>
  <si>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</si>
  <si>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</si>
  <si>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</si>
  <si>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</si>
  <si>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</si>
  <si>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</si>
  <si>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</si>
  <si>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</si>
  <si>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</si>
  <si>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</si>
  <si>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</si>
  <si>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</si>
  <si>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</si>
  <si>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</si>
  <si>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</si>
  <si>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</si>
  <si>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</si>
  <si>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</si>
  <si>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</si>
  <si>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</si>
  <si>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</si>
  <si>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</si>
  <si>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</si>
  <si>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</si>
  <si>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</si>
  <si>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</si>
  <si>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</si>
  <si>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</si>
  <si>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</si>
  <si>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</si>
  <si>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</si>
  <si>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</si>
  <si>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</si>
  <si>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</si>
  <si>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</si>
  <si>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</si>
  <si>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</si>
  <si>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</si>
  <si>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</si>
  <si>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</si>
  <si>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</si>
  <si>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</si>
  <si>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</si>
  <si>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</si>
  <si>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</si>
  <si>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</si>
  <si>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</si>
  <si>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</si>
  <si>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</si>
  <si>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</si>
  <si>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</si>
  <si>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</si>
  <si>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</si>
  <si>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</si>
  <si>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</si>
  <si>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</si>
  <si>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</si>
  <si>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</si>
  <si>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</si>
  <si>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</si>
  <si>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</si>
  <si>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</si>
  <si>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</si>
  <si>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</si>
  <si>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</si>
  <si>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</si>
  <si>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</si>
  <si>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</si>
  <si>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</si>
  <si>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</si>
  <si>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</si>
  <si>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</si>
  <si>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</si>
  <si>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</si>
  <si>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</si>
  <si>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</si>
  <si>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</si>
  <si>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</si>
  <si>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</si>
  <si>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</si>
  <si>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</si>
  <si>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</si>
  <si>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</si>
  <si>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</si>
  <si>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</si>
  <si>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</si>
  <si>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</si>
  <si>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</si>
  <si>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</si>
  <si>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</si>
  <si>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</si>
  <si>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</si>
  <si>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</si>
  <si>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</si>
  <si>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</si>
  <si>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</si>
  <si>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</si>
  <si>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</si>
  <si>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</si>
  <si>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</si>
  <si>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</si>
  <si>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</si>
  <si>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</si>
  <si>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</si>
  <si>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</si>
  <si>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</si>
  <si>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</si>
  <si>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</si>
  <si>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</si>
  <si>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</si>
  <si>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</si>
  <si>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</si>
  <si>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</si>
  <si>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</si>
  <si>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</si>
  <si>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</si>
  <si>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</si>
  <si>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</si>
  <si>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</si>
  <si>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</si>
  <si>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</si>
  <si>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</si>
  <si>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</si>
  <si>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</si>
  <si>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</si>
  <si>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</si>
  <si>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</si>
  <si>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</si>
  <si>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</si>
  <si>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</si>
  <si>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</si>
  <si>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</si>
  <si>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</si>
  <si>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</si>
  <si>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</si>
  <si>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</si>
  <si>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</si>
  <si>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</si>
  <si>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</si>
  <si>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</si>
  <si>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</si>
  <si>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</si>
  <si>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</si>
  <si>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</si>
  <si>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</si>
  <si>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</si>
  <si>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</si>
  <si>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</si>
  <si>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</si>
  <si>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</si>
  <si>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</si>
  <si>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</si>
  <si>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</si>
  <si>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</si>
  <si>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</si>
  <si>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</si>
  <si>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</si>
  <si>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</si>
  <si>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</si>
  <si>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</si>
  <si>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</si>
  <si>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</si>
  <si>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</si>
  <si>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</si>
  <si>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</si>
  <si>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</si>
  <si>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</si>
  <si>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</si>
  <si>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</si>
  <si>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</si>
  <si>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</si>
  <si>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</si>
  <si>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</si>
  <si>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</si>
  <si>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</si>
  <si>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</si>
  <si>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</si>
  <si>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</si>
  <si>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</si>
  <si>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</si>
  <si>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</si>
  <si>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</si>
  <si>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</si>
  <si>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</si>
  <si>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</si>
  <si>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</si>
  <si>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</si>
  <si>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</si>
  <si>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</si>
  <si>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</si>
  <si>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</si>
  <si>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</si>
  <si>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</si>
  <si>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</si>
  <si>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</si>
  <si>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</si>
  <si>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</si>
  <si>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</si>
  <si>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</si>
  <si>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</si>
  <si>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</si>
  <si>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</si>
  <si>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</si>
  <si>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</si>
  <si>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</si>
  <si>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</si>
  <si>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</si>
  <si>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</si>
  <si>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</si>
  <si>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</si>
  <si>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</si>
  <si>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</si>
  <si>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</si>
  <si>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</si>
  <si>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</si>
  <si>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</si>
  <si>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</si>
  <si>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</si>
  <si>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</si>
  <si>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</si>
  <si>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</si>
  <si>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</si>
  <si>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</si>
  <si>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</si>
  <si>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</si>
  <si>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</si>
  <si>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</si>
  <si>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</si>
  <si>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</si>
  <si>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</si>
  <si>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</si>
  <si>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</si>
  <si>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</si>
  <si>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</si>
  <si>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</si>
  <si>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</si>
  <si>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</si>
  <si>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</si>
  <si>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</si>
  <si>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</si>
  <si>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</si>
  <si>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</si>
  <si>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</si>
  <si>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</si>
  <si>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</si>
  <si>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</si>
  <si>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</si>
  <si>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</si>
  <si>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</si>
  <si>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</si>
  <si>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</si>
  <si>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</si>
  <si>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</si>
  <si>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</si>
  <si>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</si>
  <si>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</si>
  <si>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</si>
  <si>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</si>
  <si>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</si>
  <si>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</si>
  <si>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</si>
  <si>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</si>
  <si>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</si>
  <si>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</si>
  <si>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</si>
  <si>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</si>
  <si>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</si>
  <si>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</si>
  <si>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</si>
  <si>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</si>
  <si>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</si>
  <si>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</si>
  <si>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</si>
  <si>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</si>
  <si>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</si>
  <si>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</si>
  <si>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</si>
  <si>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</si>
  <si>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</si>
  <si>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</si>
  <si>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</si>
  <si>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</si>
  <si>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</si>
  <si>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</si>
  <si>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</si>
  <si>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</si>
  <si>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</si>
  <si>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</si>
  <si>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</si>
  <si>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</si>
  <si>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</si>
  <si>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</si>
  <si>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</si>
  <si>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</si>
  <si>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</si>
  <si>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</si>
  <si>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</si>
  <si>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</si>
  <si>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</si>
  <si>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</si>
  <si>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</si>
  <si>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</si>
  <si>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</si>
  <si>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</si>
  <si>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</si>
  <si>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</si>
  <si>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</si>
  <si>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</si>
  <si>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</si>
  <si>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</si>
  <si>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</si>
  <si>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</si>
  <si>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</si>
  <si>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</si>
  <si>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</si>
  <si>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</si>
  <si>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</si>
  <si>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</si>
  <si>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</si>
  <si>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</si>
  <si>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</si>
  <si>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</si>
  <si>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</si>
  <si>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</si>
  <si>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</si>
  <si>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</si>
  <si>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</si>
  <si>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</si>
  <si>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</si>
  <si>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</si>
  <si>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</si>
  <si>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</si>
  <si>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</si>
  <si>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</si>
  <si>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</si>
  <si>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</si>
  <si>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</si>
  <si>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</si>
  <si>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</si>
  <si>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</si>
  <si>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</si>
  <si>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</si>
  <si>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</si>
  <si>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</si>
  <si>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</si>
  <si>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</si>
  <si>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</si>
  <si>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</si>
  <si>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</si>
  <si>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</si>
  <si>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</si>
  <si>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</si>
  <si>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</si>
  <si>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</si>
  <si>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</si>
  <si>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</si>
  <si>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</si>
  <si>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</si>
  <si>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</si>
  <si>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</si>
  <si>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</si>
  <si>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</si>
  <si>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</si>
  <si>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</si>
  <si>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</si>
  <si>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</si>
  <si>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</si>
  <si>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</si>
  <si>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</si>
  <si>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</si>
  <si>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</si>
  <si>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</si>
  <si>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</si>
  <si>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</si>
  <si>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</si>
  <si>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</si>
  <si>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</si>
  <si>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</si>
  <si>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</si>
  <si>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</si>
  <si>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</si>
  <si>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</si>
  <si>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</si>
  <si>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</si>
  <si>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</si>
  <si>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</si>
  <si>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</si>
  <si>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</si>
  <si>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</si>
  <si>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</si>
  <si>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</si>
  <si>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</si>
  <si>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</si>
  <si>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</si>
  <si>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</si>
  <si>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</si>
  <si>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</si>
  <si>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</si>
  <si>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</si>
  <si>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</si>
  <si>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</si>
  <si>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</si>
  <si>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</si>
  <si>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</si>
  <si>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</si>
  <si>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</si>
  <si>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</si>
  <si>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</si>
  <si>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</si>
  <si>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</si>
  <si>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</si>
  <si>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</si>
  <si>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</si>
  <si>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</si>
  <si>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</si>
  <si>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</si>
  <si>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</si>
  <si>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</si>
  <si>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</si>
  <si>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</si>
  <si>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</si>
  <si>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</si>
  <si>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</si>
  <si>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</si>
  <si>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</si>
  <si>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</si>
  <si>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</si>
  <si>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</si>
  <si>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</si>
  <si>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</si>
  <si>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</si>
  <si>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</si>
  <si>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</si>
  <si>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</si>
  <si>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</si>
  <si>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</si>
  <si>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</si>
  <si>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</si>
  <si>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</si>
  <si>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</si>
  <si>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</si>
  <si>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</si>
  <si>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</si>
  <si>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</si>
  <si>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</si>
  <si>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</si>
  <si>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</si>
  <si>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</si>
  <si>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</si>
  <si>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</si>
  <si>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</si>
  <si>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</si>
  <si>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</si>
  <si>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</si>
  <si>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</si>
  <si>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</si>
  <si>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</si>
  <si>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</si>
  <si>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</si>
  <si>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</si>
  <si>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</si>
  <si>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</si>
  <si>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</si>
  <si>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</si>
  <si>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</si>
  <si>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</si>
  <si>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</si>
  <si>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</si>
  <si>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</si>
  <si>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</si>
  <si>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</si>
  <si>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</si>
  <si>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</si>
  <si>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</si>
  <si>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</si>
  <si>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</si>
  <si>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</si>
  <si>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</si>
  <si>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</si>
  <si>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</si>
  <si>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</si>
  <si>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</si>
  <si>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</si>
  <si>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</si>
  <si>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</si>
  <si>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</si>
  <si>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</si>
  <si>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</si>
  <si>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</si>
  <si>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</si>
  <si>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</si>
  <si>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</si>
  <si>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</si>
  <si>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</si>
  <si>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</si>
  <si>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</si>
  <si>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</si>
  <si>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</si>
  <si>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</si>
  <si>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</si>
  <si>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</si>
  <si>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</si>
  <si>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</si>
  <si>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</si>
  <si>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</si>
  <si>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</si>
  <si>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</si>
  <si>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</si>
  <si>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</si>
  <si>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</si>
  <si>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</si>
  <si>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</si>
  <si>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</si>
  <si>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</si>
  <si>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</si>
  <si>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</si>
  <si>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</si>
  <si>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</si>
  <si>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</si>
  <si>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</si>
  <si>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</si>
  <si>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</si>
  <si>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</si>
  <si>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</si>
  <si>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</si>
  <si>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</si>
  <si>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</si>
  <si>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</si>
  <si>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</si>
  <si>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</si>
  <si>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</si>
  <si>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</si>
  <si>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</si>
  <si>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</si>
  <si>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</si>
  <si>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</si>
  <si>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</si>
  <si>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</si>
  <si>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</si>
  <si>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</si>
  <si>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</si>
  <si>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</si>
  <si>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</si>
  <si>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</si>
  <si>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</si>
  <si>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</si>
  <si>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</si>
  <si>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</si>
  <si>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</si>
  <si>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</si>
  <si>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</si>
  <si>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</si>
  <si>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</si>
  <si>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</si>
  <si>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</si>
  <si>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</si>
  <si>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</si>
  <si>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</si>
  <si>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</si>
  <si>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</si>
  <si>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</si>
  <si>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</si>
  <si>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</si>
  <si>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</si>
  <si>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</si>
  <si>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</si>
  <si>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</si>
  <si>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</si>
  <si>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</si>
  <si>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</si>
  <si>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</si>
  <si>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</si>
  <si>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</si>
  <si>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</si>
  <si>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</si>
  <si>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</si>
  <si>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</si>
  <si>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</si>
  <si>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</si>
  <si>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</si>
  <si>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</si>
  <si>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</si>
  <si>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</si>
  <si>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</si>
  <si>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</si>
  <si>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</si>
  <si>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</si>
  <si>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</si>
  <si>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</si>
  <si>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</si>
  <si>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</si>
  <si>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</si>
  <si>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</si>
  <si>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</si>
  <si>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</si>
  <si>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</si>
  <si>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</si>
  <si>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</si>
  <si>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</si>
  <si>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</si>
  <si>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</si>
  <si>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</si>
  <si>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</si>
  <si>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</si>
  <si>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</si>
  <si>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</si>
  <si>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</si>
  <si>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</si>
  <si>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</si>
  <si>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</si>
  <si>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</si>
  <si>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</si>
  <si>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</si>
  <si>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</si>
  <si>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</si>
  <si>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</si>
  <si>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</si>
  <si>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</si>
  <si>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</si>
  <si>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</si>
  <si>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</si>
  <si>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</si>
  <si>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</si>
  <si>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</si>
  <si>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</si>
  <si>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</si>
  <si>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</si>
  <si>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</si>
  <si>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</si>
  <si>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</si>
  <si>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</si>
  <si>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</si>
  <si>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</si>
  <si>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</si>
  <si>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</si>
  <si>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</si>
  <si>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</si>
  <si>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</si>
  <si>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</si>
  <si>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</si>
  <si>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</si>
  <si>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</si>
  <si>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</si>
  <si>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</si>
  <si>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</si>
  <si>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</si>
  <si>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</si>
  <si>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</si>
  <si>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</si>
  <si>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</si>
  <si>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</si>
  <si>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</si>
  <si>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</si>
  <si>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</si>
  <si>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</si>
  <si>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</si>
  <si>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</si>
  <si>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</si>
  <si>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</si>
  <si>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</si>
  <si>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</si>
  <si>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</si>
  <si>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</si>
  <si>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</si>
  <si>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</si>
  <si>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</si>
  <si>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</si>
  <si>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</si>
  <si>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</si>
  <si>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</si>
  <si>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</si>
  <si>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</si>
  <si>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</si>
  <si>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</si>
  <si>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</si>
  <si>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</si>
  <si>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</si>
  <si>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</si>
  <si>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</si>
  <si>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</si>
  <si>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</si>
  <si>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</si>
  <si>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</si>
  <si>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</si>
  <si>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</si>
  <si>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</si>
  <si>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</si>
  <si>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</si>
  <si>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</si>
  <si>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</si>
  <si>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</si>
  <si>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</si>
  <si>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</si>
  <si>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</si>
  <si>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</si>
  <si>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</si>
  <si>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</si>
  <si>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</si>
  <si>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</si>
  <si>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</si>
  <si>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</si>
  <si>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</si>
  <si>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</si>
  <si>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</si>
  <si>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</si>
  <si>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</si>
  <si>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</si>
  <si>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</si>
  <si>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</si>
  <si>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</si>
  <si>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</si>
  <si>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</si>
  <si>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</si>
  <si>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</si>
  <si>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</si>
  <si>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</si>
  <si>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</si>
  <si>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</si>
  <si>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</si>
  <si>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</si>
  <si>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</si>
  <si>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</si>
  <si>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</si>
  <si>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</si>
  <si>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</si>
  <si>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</si>
  <si>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</si>
  <si>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</si>
  <si>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</si>
  <si>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</si>
  <si>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</si>
  <si>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</si>
  <si>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</si>
  <si>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</si>
  <si>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</si>
  <si>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</si>
  <si>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</si>
  <si>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</si>
  <si>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</si>
  <si>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</si>
  <si>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</si>
  <si>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</si>
  <si>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</si>
  <si>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</si>
  <si>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</si>
  <si>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</si>
  <si>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</si>
  <si>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</si>
  <si>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</si>
  <si>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</si>
  <si>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</si>
  <si>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</si>
  <si>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</si>
  <si>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</si>
  <si>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</si>
  <si>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</si>
  <si>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</si>
  <si>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</si>
  <si>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</si>
  <si>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</si>
  <si>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</si>
  <si>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</si>
  <si>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</si>
  <si>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</si>
  <si>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</si>
  <si>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</si>
  <si>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</si>
  <si>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</si>
  <si>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</si>
  <si>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</si>
  <si>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</si>
  <si>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</si>
  <si>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</si>
  <si>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</si>
  <si>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</si>
  <si>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</si>
  <si>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</si>
  <si>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</si>
  <si>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</si>
  <si>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</si>
  <si>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</si>
  <si>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</si>
  <si>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</si>
  <si>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</si>
  <si>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</si>
  <si>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</si>
  <si>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</si>
  <si>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</si>
  <si>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</si>
  <si>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</si>
  <si>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</si>
  <si>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</si>
  <si>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</si>
  <si>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</si>
  <si>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</si>
  <si>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</si>
  <si>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</si>
  <si>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</si>
  <si>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</si>
  <si>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</si>
  <si>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</si>
  <si>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</si>
  <si>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</si>
  <si>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</si>
  <si>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</si>
  <si>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</si>
  <si>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</si>
  <si>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</si>
  <si>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</si>
  <si>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</si>
  <si>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</si>
  <si>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</si>
  <si>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</si>
  <si>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</si>
  <si>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</si>
  <si>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</si>
  <si>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</si>
  <si>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</si>
  <si>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</si>
  <si>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</si>
  <si>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</si>
  <si>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</si>
  <si>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</si>
  <si>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</si>
  <si>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</si>
  <si>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</si>
  <si>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</si>
  <si>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</si>
  <si>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</si>
  <si>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</si>
  <si>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</si>
  <si>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</si>
  <si>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</si>
  <si>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</si>
  <si>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</si>
  <si>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</si>
  <si>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</si>
  <si>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</si>
  <si>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</si>
  <si>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</si>
  <si>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</si>
  <si>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</si>
  <si>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</si>
  <si>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</si>
  <si>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</si>
  <si>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</si>
  <si>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</si>
  <si>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</si>
  <si>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</si>
  <si>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</si>
  <si>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</si>
  <si>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</si>
  <si>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</si>
  <si>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</si>
  <si>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</si>
  <si>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</si>
  <si>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</si>
  <si>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</si>
  <si>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</si>
  <si>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</si>
  <si>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</si>
  <si>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</si>
  <si>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</si>
  <si>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</si>
  <si>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</si>
  <si>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</si>
  <si>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</si>
  <si>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</si>
  <si>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</si>
  <si>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</si>
  <si>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</si>
  <si>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</si>
  <si>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</si>
  <si>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</si>
  <si>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</si>
  <si>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</si>
  <si>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</si>
  <si>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</si>
  <si>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</si>
  <si>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</si>
  <si>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</si>
  <si>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</si>
  <si>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</si>
  <si>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</si>
  <si>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</si>
  <si>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</si>
  <si>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</si>
  <si>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</si>
  <si>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</si>
  <si>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</si>
  <si>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</si>
  <si>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</si>
  <si>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</si>
  <si>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</si>
  <si>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</si>
  <si>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</si>
  <si>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</si>
  <si>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</si>
  <si>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</si>
  <si>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</si>
  <si>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</si>
  <si>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</si>
  <si>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</si>
  <si>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</si>
  <si>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</si>
  <si>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</si>
  <si>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</si>
  <si>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</si>
  <si>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</si>
  <si>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</si>
  <si>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</si>
  <si>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</si>
  <si>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</si>
  <si>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</si>
  <si>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</si>
  <si>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</si>
  <si>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</si>
  <si>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</si>
  <si>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</si>
  <si>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</si>
  <si>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</si>
  <si>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</si>
  <si>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</si>
  <si>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</si>
  <si>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</si>
  <si>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</si>
  <si>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</si>
  <si>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</si>
  <si>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</si>
  <si>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</si>
  <si>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</si>
  <si>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</si>
  <si>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</si>
  <si>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</si>
  <si>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</si>
  <si>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</si>
  <si>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</si>
  <si>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</si>
  <si>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</si>
  <si>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</si>
  <si>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</si>
  <si>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</si>
  <si>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</si>
  <si>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</si>
  <si>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</si>
  <si>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</si>
  <si>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</si>
  <si>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</si>
  <si>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</si>
  <si>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</si>
  <si>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</si>
  <si>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</si>
  <si>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</si>
  <si>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</si>
  <si>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</si>
  <si>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</si>
  <si>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</si>
  <si>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</si>
  <si>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</si>
  <si>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</si>
  <si>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</si>
  <si>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</si>
  <si>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</si>
  <si>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</si>
  <si>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</si>
  <si>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</si>
  <si>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</si>
  <si>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</si>
  <si>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</si>
  <si>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</si>
  <si>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</si>
  <si>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</si>
  <si>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</si>
  <si>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</si>
  <si>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</si>
  <si>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</si>
  <si>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</si>
  <si>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</si>
  <si>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</si>
  <si>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</si>
  <si>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</si>
  <si>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</si>
  <si>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</si>
  <si>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</si>
  <si>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</si>
  <si>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</si>
  <si>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</si>
  <si>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</si>
  <si>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</si>
  <si>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</si>
  <si>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</si>
  <si>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</si>
  <si>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</si>
  <si>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</si>
  <si>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</si>
  <si>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</si>
  <si>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</si>
  <si>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</si>
  <si>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</si>
  <si>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</si>
  <si>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</si>
  <si>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</si>
  <si>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</si>
  <si>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</si>
  <si>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</si>
  <si>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</si>
  <si>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</si>
  <si>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</si>
  <si>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</si>
  <si>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</si>
  <si>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</si>
  <si>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</si>
  <si>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</si>
  <si>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</si>
  <si>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</si>
  <si>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</si>
  <si>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</si>
  <si>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</si>
  <si>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</si>
  <si>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</si>
  <si>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</si>
  <si>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</si>
  <si>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</si>
  <si>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</si>
  <si>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</si>
  <si>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</si>
  <si>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</si>
  <si>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</si>
  <si>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</si>
  <si>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</si>
  <si>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</si>
  <si>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</si>
  <si>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</si>
  <si>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</si>
  <si>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</si>
  <si>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</si>
  <si>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</si>
  <si>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</si>
  <si>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</si>
  <si>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</si>
  <si>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</si>
  <si>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</si>
  <si>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</si>
  <si>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</si>
  <si>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</si>
  <si>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</si>
  <si>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</si>
  <si>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</si>
  <si>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</si>
  <si>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</si>
  <si>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</si>
  <si>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</si>
  <si>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</si>
  <si>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</si>
  <si>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</si>
  <si>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</si>
  <si>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</si>
  <si>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</si>
  <si>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</si>
  <si>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</si>
  <si>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</si>
  <si>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</si>
  <si>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</si>
  <si>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</si>
  <si>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</si>
  <si>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</si>
  <si>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</si>
  <si>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</si>
  <si>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</si>
  <si>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</si>
  <si>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</si>
  <si>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</si>
  <si>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</si>
  <si>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</si>
  <si>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</si>
  <si>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</si>
  <si>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</si>
  <si>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</si>
  <si>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</si>
  <si>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</si>
  <si>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</si>
  <si>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</si>
  <si>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</si>
  <si>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</si>
  <si>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</si>
  <si>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</si>
  <si>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</si>
  <si>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</si>
  <si>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</si>
  <si>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</si>
  <si>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</si>
  <si>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</si>
  <si>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</si>
  <si>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</si>
  <si>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</si>
  <si>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</si>
  <si>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</si>
  <si>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</si>
  <si>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</si>
  <si>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</si>
  <si>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</si>
  <si>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</si>
  <si>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</si>
  <si>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</si>
  <si>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</si>
  <si>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</si>
  <si>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</si>
  <si>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</si>
  <si>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</si>
  <si>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</si>
  <si>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</si>
  <si>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</si>
  <si>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</si>
  <si>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</si>
  <si>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</si>
  <si>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</si>
  <si>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</si>
  <si>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</si>
  <si>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</si>
  <si>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</si>
  <si>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</si>
  <si>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</si>
  <si>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</si>
  <si>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</si>
  <si>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</si>
  <si>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</si>
  <si>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</si>
  <si>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</si>
  <si>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</si>
  <si>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</si>
  <si>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</si>
  <si>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</si>
  <si>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</si>
  <si>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</si>
  <si>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</si>
  <si>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</si>
  <si>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</si>
  <si>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</si>
  <si>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</si>
  <si>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</si>
  <si>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</si>
  <si>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</si>
  <si>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</si>
  <si>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</si>
  <si>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</si>
  <si>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</si>
  <si>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</si>
  <si>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</si>
  <si>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</si>
  <si>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</si>
  <si>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</si>
  <si>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</si>
  <si>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</si>
  <si>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</si>
  <si>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</si>
  <si>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</si>
  <si>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</si>
  <si>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</si>
  <si>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</si>
  <si>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</si>
  <si>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</si>
  <si>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</si>
  <si>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</si>
  <si>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</si>
  <si>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</si>
  <si>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</si>
  <si>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</si>
  <si>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</si>
  <si>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</si>
  <si>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</si>
  <si>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</si>
  <si>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</si>
  <si>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</si>
  <si>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</si>
  <si>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</si>
  <si>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</si>
  <si>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</si>
  <si>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</si>
  <si>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</si>
  <si>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</si>
  <si>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</si>
  <si>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</si>
  <si>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</si>
  <si>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</si>
  <si>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</si>
  <si>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</si>
  <si>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</si>
  <si>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</si>
  <si>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</si>
  <si>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</si>
  <si>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</si>
  <si>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</si>
  <si>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</si>
  <si>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</si>
  <si>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</si>
  <si>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</si>
  <si>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</si>
  <si>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</si>
  <si>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</si>
  <si>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</si>
  <si>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</si>
  <si>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</si>
  <si>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</si>
  <si>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</si>
  <si>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</si>
  <si>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</si>
  <si>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</si>
  <si>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</si>
  <si>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</si>
  <si>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</si>
  <si>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</si>
  <si>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</si>
  <si>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</si>
  <si>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</si>
  <si>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</si>
  <si>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</si>
  <si>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</si>
  <si>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</si>
  <si>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</si>
  <si>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</si>
  <si>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</si>
  <si>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</si>
  <si>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</si>
  <si>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</si>
  <si>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</si>
  <si>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</si>
  <si>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</si>
  <si>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</si>
  <si>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</si>
  <si>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</si>
  <si>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</si>
  <si>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</si>
  <si>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</si>
  <si>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</si>
  <si>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</si>
  <si>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</si>
  <si>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</si>
  <si>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</si>
  <si>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</si>
  <si>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</si>
  <si>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</si>
  <si>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</si>
  <si>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</si>
  <si>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</si>
  <si>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</si>
  <si>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</si>
  <si>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</si>
  <si>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</si>
  <si>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</si>
  <si>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</si>
  <si>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</si>
  <si>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</si>
  <si>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</si>
  <si>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</si>
  <si>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</si>
  <si>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</si>
  <si>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</si>
  <si>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</si>
  <si>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</si>
  <si>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</si>
  <si>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</si>
  <si>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</si>
  <si>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</si>
  <si>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</si>
  <si>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</si>
  <si>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</si>
  <si>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</si>
  <si>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</si>
  <si>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</si>
  <si>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</si>
  <si>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</si>
  <si>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</si>
  <si>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</si>
  <si>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</si>
  <si>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</si>
  <si>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</si>
  <si>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</si>
  <si>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</si>
  <si>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</si>
  <si>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</si>
  <si>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</si>
  <si>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</si>
  <si>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</si>
  <si>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</si>
  <si>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</si>
  <si>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</si>
  <si>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</si>
  <si>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</si>
  <si>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</si>
  <si>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</si>
  <si>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</si>
  <si>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</si>
  <si>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</si>
  <si>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</si>
  <si>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</si>
  <si>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</si>
  <si>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</si>
  <si>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</si>
  <si>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</si>
  <si>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</si>
  <si>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</si>
  <si>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</si>
  <si>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</si>
  <si>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</si>
  <si>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</si>
  <si>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</si>
  <si>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</si>
  <si>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</si>
  <si>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</si>
  <si>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</si>
  <si>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</si>
  <si>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</si>
  <si>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</si>
  <si>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</si>
  <si>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</si>
  <si>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</si>
  <si>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</si>
  <si>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</si>
  <si>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</si>
  <si>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</si>
  <si>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</si>
  <si>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</si>
  <si>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</si>
  <si>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</si>
  <si>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</si>
  <si>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</si>
  <si>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</si>
  <si>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</si>
  <si>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</si>
  <si>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</si>
  <si>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</si>
  <si>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</si>
  <si>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</si>
  <si>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</si>
  <si>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</si>
  <si>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</si>
  <si>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</si>
  <si>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</si>
  <si>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</si>
  <si>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</si>
  <si>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</si>
  <si>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</si>
  <si>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</si>
  <si>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</si>
  <si>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</si>
  <si>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</si>
  <si>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</si>
  <si>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</si>
  <si>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</si>
  <si>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</si>
  <si>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</si>
  <si>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</si>
  <si>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</si>
  <si>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</si>
  <si>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</si>
  <si>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</si>
  <si>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</si>
  <si>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</si>
  <si>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</si>
  <si>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</si>
  <si>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</si>
  <si>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</si>
  <si>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</si>
  <si>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</si>
  <si>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</si>
  <si>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</si>
  <si>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</si>
  <si>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</si>
  <si>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</si>
  <si>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</si>
  <si>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</si>
  <si>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</si>
  <si>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</si>
  <si>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</si>
  <si>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</si>
  <si>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</si>
  <si>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</si>
  <si>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</si>
  <si>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</si>
  <si>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</si>
  <si>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</si>
  <si>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</si>
  <si>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</si>
  <si>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</si>
  <si>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</si>
  <si>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</si>
  <si>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</si>
  <si>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</si>
  <si>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</si>
  <si>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</si>
  <si>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</si>
  <si>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</si>
  <si>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</si>
  <si>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</si>
  <si>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</si>
  <si>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</si>
  <si>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</si>
  <si>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</si>
  <si>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</si>
  <si>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</si>
  <si>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</si>
  <si>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</si>
  <si>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</si>
  <si>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</si>
  <si>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</si>
  <si>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</si>
  <si>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</si>
  <si>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</si>
  <si>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</si>
  <si>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</si>
  <si>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</si>
  <si>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</si>
  <si>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</si>
  <si>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</si>
  <si>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</si>
  <si>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</si>
  <si>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</si>
  <si>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</si>
  <si>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</si>
  <si>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</si>
  <si>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</si>
  <si>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</si>
  <si>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</si>
  <si>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</si>
  <si>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</si>
  <si>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</si>
  <si>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</si>
  <si>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</si>
  <si>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</si>
  <si>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</si>
  <si>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</si>
  <si>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</si>
  <si>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</si>
  <si>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</si>
  <si>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</si>
  <si>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</si>
  <si>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</si>
  <si>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</si>
  <si>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</si>
  <si>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</si>
  <si>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</si>
  <si>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</si>
  <si>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</si>
  <si>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</si>
  <si>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</si>
  <si>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</si>
  <si>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</si>
  <si>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</si>
  <si>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</si>
  <si>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</si>
  <si>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</si>
  <si>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</si>
  <si>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</si>
  <si>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</si>
  <si>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</si>
  <si>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</si>
  <si>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</si>
  <si>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</si>
  <si>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</si>
  <si>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</si>
  <si>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</si>
  <si>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</si>
  <si>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</si>
  <si>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</si>
  <si>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</si>
  <si>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</si>
  <si>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</si>
  <si>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</si>
  <si>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</si>
  <si>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</si>
  <si>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</si>
  <si>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</si>
  <si>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</si>
  <si>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</si>
  <si>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</si>
  <si>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</si>
  <si>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</si>
  <si>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</si>
  <si>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</si>
  <si>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</si>
  <si>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</si>
  <si>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</si>
  <si>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</si>
  <si>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</si>
  <si>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</si>
  <si>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</si>
  <si>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</si>
  <si>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</si>
  <si>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</si>
  <si>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</si>
  <si>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</si>
  <si>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</si>
  <si>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</si>
  <si>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</si>
  <si>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</si>
  <si>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</si>
  <si>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</si>
  <si>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</si>
  <si>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</si>
  <si>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</si>
  <si>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</si>
  <si>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</si>
  <si>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</si>
  <si>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</si>
  <si>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</si>
  <si>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</si>
  <si>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</si>
  <si>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</si>
  <si>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</si>
  <si>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</si>
  <si>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</si>
  <si>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</si>
  <si>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</si>
  <si>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</si>
  <si>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</si>
  <si>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</si>
  <si>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</si>
  <si>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</si>
  <si>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</si>
  <si>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</si>
  <si>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</si>
  <si>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</si>
  <si>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</si>
  <si>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</si>
  <si>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</si>
  <si>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</si>
  <si>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</si>
  <si>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</si>
  <si>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</si>
  <si>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</si>
  <si>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</si>
  <si>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</si>
  <si>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</si>
  <si>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</si>
  <si>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</si>
  <si>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</si>
  <si>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</si>
  <si>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</si>
  <si>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</si>
  <si>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</si>
  <si>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</si>
  <si>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</si>
  <si>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</si>
  <si>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</si>
  <si>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</si>
  <si>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</si>
  <si>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</si>
  <si>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</si>
  <si>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</si>
  <si>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</si>
  <si>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</si>
  <si>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</si>
  <si>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</si>
  <si>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</si>
  <si>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</si>
  <si>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</si>
  <si>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</si>
  <si>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</si>
  <si>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</si>
  <si>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</si>
  <si>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</si>
  <si>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</si>
  <si>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</si>
  <si>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</si>
  <si>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</si>
  <si>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</si>
  <si>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</si>
  <si>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</si>
  <si>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</si>
  <si>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</si>
  <si>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</si>
  <si>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</si>
  <si>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</si>
  <si>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</si>
  <si>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</si>
  <si>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</si>
  <si>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</si>
  <si>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</si>
  <si>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</si>
  <si>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</si>
  <si>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</si>
  <si>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</si>
  <si>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</si>
  <si>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</si>
  <si>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</si>
  <si>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</si>
  <si>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</si>
  <si>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</si>
  <si>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</si>
  <si>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</si>
  <si>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</si>
  <si>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</si>
  <si>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</si>
  <si>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</si>
  <si>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</si>
  <si>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</si>
  <si>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</si>
  <si>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</si>
  <si>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</si>
  <si>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</si>
  <si>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</si>
  <si>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</si>
  <si>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</si>
  <si>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</si>
  <si>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</si>
  <si>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</si>
  <si>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</si>
  <si>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</si>
  <si>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</si>
  <si>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</si>
  <si>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</si>
  <si>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</si>
  <si>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</si>
  <si>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</si>
  <si>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</si>
  <si>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</si>
  <si>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</si>
  <si>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</si>
  <si>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</si>
  <si>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</si>
  <si>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</si>
  <si>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</si>
  <si>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</si>
  <si>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</si>
  <si>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</si>
  <si>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</si>
  <si>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</si>
  <si>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</si>
  <si>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</si>
  <si>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</si>
  <si>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</si>
  <si>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</si>
  <si>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</si>
  <si>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</si>
  <si>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</si>
  <si>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</si>
  <si>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</si>
  <si>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</si>
  <si>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</si>
  <si>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</si>
  <si>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</si>
  <si>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</si>
  <si>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</si>
  <si>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</si>
  <si>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</si>
  <si>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</si>
  <si>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</si>
  <si>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</si>
  <si>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</si>
  <si>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</si>
  <si>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</si>
  <si>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</si>
  <si>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</si>
  <si>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</si>
  <si>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</si>
  <si>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</si>
  <si>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</si>
  <si>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</si>
  <si>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</si>
  <si>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</si>
  <si>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</si>
  <si>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</si>
  <si>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</si>
  <si>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</si>
  <si>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</si>
  <si>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</si>
  <si>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</si>
  <si>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</si>
  <si>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</si>
  <si>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</si>
  <si>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</si>
  <si>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</si>
  <si>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</si>
  <si>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</si>
  <si>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</si>
  <si>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</si>
  <si>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</si>
  <si>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</si>
  <si>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</si>
  <si>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</si>
  <si>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</si>
  <si>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</si>
  <si>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</si>
  <si>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</si>
  <si>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</si>
  <si>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</si>
  <si>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</si>
  <si>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</si>
  <si>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</si>
  <si>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</si>
  <si>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</si>
  <si>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</si>
  <si>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</si>
  <si>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</si>
  <si>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</si>
  <si>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</si>
  <si>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</si>
  <si>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</si>
  <si>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</si>
  <si>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</si>
  <si>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</si>
  <si>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</si>
  <si>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</si>
  <si>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</si>
  <si>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</si>
  <si>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</si>
  <si>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</si>
  <si>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</si>
  <si>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</si>
  <si>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</si>
  <si>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</si>
  <si>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</si>
  <si>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</si>
  <si>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</si>
  <si>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</si>
  <si>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</si>
  <si>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</si>
  <si>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</si>
  <si>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</si>
  <si>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</si>
  <si>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</si>
  <si>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</si>
  <si>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</si>
  <si>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</si>
  <si>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</si>
  <si>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</si>
  <si>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</si>
  <si>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</si>
  <si>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</si>
  <si>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</si>
  <si>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</si>
  <si>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</si>
  <si>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</si>
  <si>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</si>
  <si>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</si>
  <si>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</si>
  <si>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</si>
  <si>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</si>
  <si>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</si>
  <si>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</si>
  <si>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</si>
  <si>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</si>
  <si>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</si>
  <si>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</si>
  <si>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</si>
  <si>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</si>
  <si>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</si>
  <si>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</si>
  <si>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</si>
  <si>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</si>
  <si>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</si>
  <si>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</si>
  <si>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</si>
  <si>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</si>
  <si>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</si>
  <si>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</si>
  <si>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</si>
  <si>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</si>
  <si>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</si>
  <si>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</si>
  <si>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</si>
  <si>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</si>
  <si>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</si>
  <si>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</si>
  <si>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</si>
  <si>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</si>
  <si>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</si>
  <si>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</si>
  <si>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</si>
  <si>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</si>
  <si>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</si>
  <si>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</si>
  <si>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</si>
  <si>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</si>
  <si>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</si>
  <si>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</si>
  <si>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</si>
  <si>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</si>
  <si>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</si>
  <si>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</si>
  <si>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</si>
  <si>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</si>
  <si>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</si>
  <si>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</si>
  <si>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</si>
  <si>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</si>
  <si>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</si>
  <si>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</si>
  <si>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</si>
  <si>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</si>
  <si>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</si>
  <si>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</si>
  <si>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</si>
  <si>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</si>
  <si>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</si>
  <si>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</si>
  <si>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</si>
  <si>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</si>
  <si>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</si>
  <si>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</si>
  <si>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</si>
  <si>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</si>
  <si>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</si>
  <si>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</si>
  <si>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</si>
  <si>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</si>
  <si>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</si>
  <si>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</si>
  <si>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</si>
  <si>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</si>
  <si>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</si>
  <si>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</si>
  <si>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</si>
  <si>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</si>
  <si>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</si>
  <si>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</si>
  <si>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</si>
  <si>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</si>
  <si>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</si>
  <si>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</si>
  <si>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</si>
  <si>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</si>
  <si>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</si>
  <si>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</si>
  <si>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</si>
  <si>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</si>
  <si>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</si>
  <si>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</si>
  <si>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</si>
  <si>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</si>
  <si>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</si>
  <si>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</si>
  <si>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</si>
  <si>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</si>
  <si>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</si>
  <si>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</si>
  <si>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</si>
  <si>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</si>
  <si>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</si>
  <si>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</si>
  <si>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</si>
  <si>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</si>
  <si>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</si>
  <si>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</si>
  <si>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</si>
  <si>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</si>
  <si>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</si>
  <si>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</si>
  <si>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</si>
  <si>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</si>
  <si>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</si>
  <si>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</si>
  <si>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</si>
  <si>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</si>
  <si>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</si>
  <si>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</si>
  <si>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</si>
  <si>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</si>
  <si>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</si>
  <si>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</si>
  <si>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</si>
  <si>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</si>
  <si>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</si>
  <si>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</si>
  <si>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</si>
  <si>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</si>
  <si>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</si>
  <si>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</si>
  <si>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</si>
  <si>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</si>
  <si>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</si>
  <si>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</si>
  <si>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</si>
  <si>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</si>
  <si>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</si>
  <si>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</si>
  <si>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</si>
  <si>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</si>
  <si>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</si>
  <si>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</si>
  <si>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</si>
  <si>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</si>
  <si>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</si>
  <si>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</si>
  <si>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</si>
  <si>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</si>
  <si>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</si>
  <si>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</si>
  <si>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</si>
  <si>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</si>
  <si>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</si>
  <si>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</si>
  <si>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</si>
  <si>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</si>
  <si>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</si>
  <si>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</si>
  <si>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</si>
  <si>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</si>
  <si>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</si>
  <si>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</si>
  <si>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</si>
  <si>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</si>
  <si>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</si>
  <si>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</si>
  <si>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</si>
  <si>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</si>
  <si>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</si>
  <si>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</si>
  <si>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</si>
  <si>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</si>
  <si>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</si>
  <si>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</si>
  <si>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</si>
  <si>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</si>
  <si>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</si>
  <si>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</si>
  <si>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</si>
  <si>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</si>
  <si>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</si>
  <si>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</si>
  <si>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</si>
  <si>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</si>
  <si>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</si>
  <si>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</si>
  <si>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</si>
  <si>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</si>
  <si>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</si>
  <si>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</si>
  <si>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</si>
  <si>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</si>
  <si>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</si>
  <si>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</si>
  <si>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</si>
  <si>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</si>
  <si>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</si>
  <si>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</si>
  <si>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</si>
  <si>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</si>
  <si>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</si>
  <si>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</si>
  <si>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</si>
  <si>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</si>
  <si>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</si>
  <si>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</si>
  <si>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</si>
  <si>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</si>
  <si>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</si>
  <si>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</si>
  <si>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</si>
  <si>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</si>
  <si>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</si>
  <si>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</si>
  <si>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</si>
  <si>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</si>
  <si>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</si>
  <si>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</si>
  <si>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</si>
  <si>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</si>
  <si>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</si>
  <si>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</si>
  <si>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</si>
  <si>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</si>
  <si>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</si>
  <si>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</si>
  <si>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</si>
  <si>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</si>
  <si>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</si>
  <si>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</si>
  <si>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</si>
  <si>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</si>
  <si>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</si>
  <si>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</si>
  <si>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</si>
  <si>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</si>
  <si>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</si>
  <si>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</si>
  <si>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</si>
  <si>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</si>
  <si>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</si>
  <si>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</si>
  <si>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</si>
  <si>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</si>
  <si>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</si>
  <si>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</si>
  <si>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</si>
  <si>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</si>
  <si>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</si>
  <si>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</si>
  <si>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</si>
  <si>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</si>
  <si>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</si>
  <si>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</si>
  <si>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</si>
  <si>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</si>
  <si>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</si>
  <si>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</si>
  <si>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</si>
  <si>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</si>
  <si>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</si>
  <si>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</si>
  <si>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</si>
  <si>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</si>
  <si>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</si>
  <si>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</si>
  <si>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</si>
  <si>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</si>
  <si>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</si>
  <si>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</si>
  <si>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</si>
  <si>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</si>
  <si>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</si>
  <si>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</si>
  <si>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</si>
  <si>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</si>
  <si>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</si>
  <si>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</si>
  <si>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</si>
  <si>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</si>
  <si>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</si>
  <si>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</si>
  <si>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</si>
  <si>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</si>
  <si>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</si>
  <si>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</si>
  <si>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</si>
  <si>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</si>
  <si>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</si>
  <si>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</si>
  <si>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</si>
  <si>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</si>
  <si>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</si>
  <si>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</si>
  <si>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</si>
  <si>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</si>
  <si>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</si>
  <si>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</si>
  <si>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</si>
  <si>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</si>
  <si>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</si>
  <si>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</si>
  <si>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</si>
  <si>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</si>
  <si>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</si>
  <si>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</si>
  <si>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</si>
  <si>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</si>
  <si>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</si>
  <si>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</si>
  <si>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</si>
  <si>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</si>
  <si>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</si>
  <si>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</si>
  <si>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</si>
  <si>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</si>
  <si>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</si>
  <si>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</si>
  <si>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</si>
  <si>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</si>
  <si>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</si>
  <si>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</si>
  <si>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</si>
  <si>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</si>
  <si>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</si>
  <si>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</si>
  <si>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</si>
  <si>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</si>
  <si>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</si>
  <si>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</si>
  <si>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</si>
  <si>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</si>
  <si>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</si>
  <si>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</si>
  <si>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</si>
  <si>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</si>
  <si>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</si>
  <si>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</si>
  <si>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</si>
  <si>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</si>
  <si>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</si>
  <si>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</si>
  <si>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</si>
  <si>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</si>
  <si>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</si>
  <si>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</si>
  <si>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</si>
  <si>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</si>
  <si>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</si>
  <si>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</si>
  <si>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</si>
  <si>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</si>
  <si>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</si>
  <si>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</si>
  <si>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</si>
  <si>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</si>
  <si>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</si>
  <si>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</si>
  <si>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</si>
  <si>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</si>
  <si>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</si>
  <si>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</si>
  <si>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</si>
  <si>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</si>
  <si>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</si>
  <si>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</si>
  <si>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</si>
  <si>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</si>
  <si>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</si>
  <si>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</si>
  <si>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</si>
  <si>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</si>
  <si>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</si>
  <si>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</si>
  <si>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</si>
  <si>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</si>
  <si>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</si>
  <si>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</si>
  <si>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</si>
  <si>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</si>
  <si>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</si>
  <si>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</si>
  <si>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</si>
  <si>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</si>
  <si>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</si>
  <si>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</si>
  <si>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</si>
  <si>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</si>
  <si>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</si>
  <si>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</si>
  <si>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</si>
  <si>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</si>
  <si>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</si>
  <si>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</si>
  <si>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</si>
  <si>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</si>
  <si>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</si>
  <si>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</si>
  <si>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</si>
  <si>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</si>
  <si>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</si>
  <si>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</si>
  <si>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</si>
  <si>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</si>
  <si>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</si>
  <si>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</si>
  <si>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</si>
  <si>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</si>
  <si>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</si>
  <si>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</si>
  <si>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</si>
  <si>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</si>
  <si>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</si>
  <si>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</si>
  <si>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</si>
  <si>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</si>
  <si>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</si>
  <si>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</si>
  <si>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</si>
  <si>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</si>
  <si>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</si>
  <si>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</si>
  <si>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</si>
  <si>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</si>
  <si>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</si>
  <si>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</si>
  <si>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</si>
  <si>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</si>
  <si>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</si>
  <si>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</si>
  <si>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</si>
  <si>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</si>
  <si>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</si>
  <si>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</si>
  <si>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</si>
  <si>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</si>
  <si>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</si>
  <si>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</si>
  <si>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</si>
  <si>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</si>
  <si>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</si>
  <si>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</si>
  <si>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</si>
  <si>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</si>
  <si>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</si>
  <si>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</si>
  <si>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</si>
  <si>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</si>
  <si>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</si>
  <si>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</si>
  <si>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</si>
  <si>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</si>
  <si>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</si>
  <si>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</si>
  <si>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</si>
  <si>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</si>
  <si>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</si>
  <si>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</si>
  <si>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</si>
  <si>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</si>
  <si>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</si>
  <si>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</si>
  <si>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</si>
  <si>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</si>
  <si>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</si>
  <si>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</si>
  <si>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</si>
  <si>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</si>
  <si>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</si>
  <si>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</si>
  <si>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</si>
  <si>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</si>
  <si>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</si>
  <si>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</si>
  <si>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</si>
  <si>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</si>
  <si>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</si>
  <si>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</si>
  <si>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</si>
  <si>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</si>
  <si>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</si>
  <si>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</si>
  <si>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</si>
  <si>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</si>
  <si>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</si>
  <si>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</si>
  <si>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</si>
  <si>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</si>
  <si>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</si>
  <si>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</si>
  <si>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</si>
  <si>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</si>
  <si>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</si>
  <si>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</si>
  <si>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</si>
  <si>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</si>
  <si>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</si>
  <si>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</si>
  <si>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</si>
  <si>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</si>
  <si>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</si>
  <si>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</si>
  <si>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</si>
  <si>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</si>
  <si>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</si>
  <si>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</si>
  <si>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</si>
  <si>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</si>
  <si>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</si>
  <si>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</si>
  <si>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</si>
  <si>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</si>
  <si>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</si>
  <si>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</si>
  <si>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</si>
  <si>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</si>
  <si>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</si>
  <si>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</si>
  <si>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</si>
  <si>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</si>
  <si>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</si>
  <si>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</si>
  <si>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</si>
  <si>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</si>
  <si>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</si>
  <si>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</si>
  <si>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</si>
  <si>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</si>
  <si>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</si>
  <si>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</si>
  <si>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</si>
  <si>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</si>
  <si>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</si>
  <si>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</si>
  <si>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</si>
  <si>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</si>
  <si>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</si>
  <si>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</si>
  <si>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</si>
  <si>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</si>
  <si>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</si>
  <si>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</si>
  <si>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</si>
  <si>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</si>
  <si>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</si>
  <si>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</si>
  <si>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</si>
  <si>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</si>
  <si>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</si>
  <si>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</si>
  <si>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</si>
  <si>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</si>
  <si>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</si>
  <si>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</si>
  <si>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</si>
  <si>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</si>
  <si>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</si>
  <si>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</si>
  <si>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</si>
  <si>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</si>
  <si>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</si>
  <si>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</si>
  <si>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</si>
  <si>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</si>
  <si>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</si>
  <si>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</si>
  <si>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</si>
  <si>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</si>
  <si>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</si>
  <si>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</si>
  <si>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</si>
  <si>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</si>
  <si>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</si>
  <si>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</si>
  <si>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</si>
  <si>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</si>
  <si>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</si>
  <si>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</si>
  <si>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</si>
  <si>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</si>
  <si>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</si>
  <si>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</si>
  <si>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</si>
  <si>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</si>
  <si>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</si>
  <si>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</si>
  <si>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</si>
  <si>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</si>
  <si>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</si>
  <si>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</si>
  <si>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</si>
  <si>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</si>
  <si>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</si>
  <si>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</si>
  <si>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</si>
  <si>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</si>
  <si>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</si>
  <si>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</si>
  <si>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</si>
  <si>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</si>
  <si>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</si>
  <si>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</si>
  <si>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</si>
  <si>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</si>
  <si>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</si>
  <si>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</si>
  <si>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</si>
  <si>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</si>
  <si>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</si>
  <si>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</si>
  <si>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</si>
  <si>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</si>
  <si>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</si>
  <si>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</si>
  <si>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</si>
  <si>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</si>
  <si>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</si>
  <si>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</si>
  <si>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</si>
  <si>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</si>
  <si>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</si>
  <si>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</si>
  <si>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</si>
  <si>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</si>
  <si>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</si>
  <si>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</si>
  <si>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</si>
  <si>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</si>
  <si>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</si>
  <si>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</si>
  <si>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</si>
  <si>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</si>
  <si>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</si>
  <si>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</si>
  <si>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</si>
  <si>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</si>
  <si>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</si>
  <si>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</si>
  <si>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</si>
  <si>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</si>
  <si>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</si>
  <si>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</si>
  <si>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</si>
  <si>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</si>
  <si>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</si>
  <si>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</si>
  <si>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</si>
  <si>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</si>
  <si>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</si>
  <si>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</si>
  <si>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</si>
  <si>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</si>
  <si>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</si>
  <si>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</si>
  <si>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</si>
  <si>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</si>
  <si>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</si>
  <si>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</si>
  <si>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</si>
  <si>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</si>
  <si>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</si>
  <si>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</si>
  <si>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</si>
  <si>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</si>
  <si>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</si>
  <si>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</si>
  <si>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</si>
  <si>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</si>
  <si>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</si>
  <si>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</si>
  <si>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</si>
  <si>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</si>
  <si>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</si>
  <si>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</si>
  <si>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</si>
  <si>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</si>
  <si>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</si>
  <si>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</si>
  <si>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</si>
  <si>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</si>
  <si>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</si>
  <si>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</si>
  <si>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</si>
  <si>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</si>
  <si>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</si>
  <si>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</si>
  <si>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</si>
  <si>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</si>
  <si>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</si>
  <si>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</si>
  <si>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</si>
  <si>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</si>
  <si>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</si>
  <si>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</si>
  <si>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</si>
  <si>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</si>
  <si>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</si>
  <si>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</si>
  <si>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</si>
  <si>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</si>
  <si>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</si>
  <si>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</si>
  <si>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</si>
  <si>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</si>
  <si>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</si>
  <si>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</si>
  <si>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</si>
  <si>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</si>
  <si>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</si>
  <si>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</si>
  <si>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</si>
  <si>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</si>
  <si>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</si>
  <si>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</si>
  <si>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</si>
  <si>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</si>
  <si>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</si>
  <si>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</si>
  <si>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</si>
  <si>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</si>
  <si>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</si>
  <si>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</si>
  <si>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</si>
  <si>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</si>
  <si>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</si>
  <si>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</si>
  <si>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</si>
  <si>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</si>
  <si>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</si>
  <si>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</si>
  <si>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</si>
  <si>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</si>
  <si>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</si>
  <si>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</si>
  <si>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</si>
  <si>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</si>
  <si>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</si>
  <si>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</si>
  <si>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</si>
  <si>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</si>
  <si>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</si>
  <si>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</si>
  <si>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</si>
  <si>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</si>
  <si>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</si>
  <si>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</si>
  <si>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</si>
  <si>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</si>
  <si>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</si>
  <si>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</si>
  <si>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</si>
  <si>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</si>
  <si>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</si>
  <si>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</si>
  <si>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</si>
  <si>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</si>
  <si>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</si>
  <si>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</si>
  <si>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</si>
  <si>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</si>
  <si>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</si>
  <si>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</si>
  <si>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</si>
  <si>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</si>
  <si>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</si>
  <si>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</si>
  <si>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</si>
  <si>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</si>
  <si>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</si>
  <si>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</si>
  <si>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</si>
  <si>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</si>
  <si>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</si>
  <si>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</si>
  <si>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</si>
  <si>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</si>
  <si>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</si>
  <si>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</si>
  <si>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</si>
  <si>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</si>
  <si>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</si>
  <si>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</si>
  <si>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</si>
  <si>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</si>
  <si>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</si>
  <si>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</si>
  <si>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</si>
  <si>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</si>
  <si>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</si>
  <si>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</si>
  <si>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</si>
  <si>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</si>
  <si>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</si>
  <si>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</si>
  <si>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</si>
  <si>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</si>
  <si>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</si>
  <si>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</si>
  <si>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</si>
  <si>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</si>
  <si>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</si>
  <si>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</si>
  <si>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</si>
  <si>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</si>
  <si>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</si>
  <si>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</si>
  <si>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</si>
  <si>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</si>
  <si>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</si>
  <si>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</si>
  <si>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</si>
  <si>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</si>
  <si>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</si>
  <si>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</si>
  <si>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</si>
  <si>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</si>
  <si>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</si>
  <si>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</si>
  <si>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</si>
  <si>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</si>
  <si>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</si>
  <si>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</si>
  <si>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</si>
  <si>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</si>
  <si>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</si>
  <si>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</si>
  <si>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</si>
  <si>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</si>
  <si>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</si>
  <si>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</si>
  <si>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</si>
  <si>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</si>
  <si>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</si>
  <si>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</si>
  <si>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</si>
  <si>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</si>
  <si>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</si>
  <si>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</si>
  <si>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</si>
  <si>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</si>
  <si>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</si>
  <si>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</si>
  <si>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</si>
  <si>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</si>
  <si>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</si>
  <si>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</si>
  <si>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</si>
  <si>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</si>
  <si>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</si>
  <si>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</si>
  <si>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</si>
  <si>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</si>
  <si>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</si>
  <si>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</si>
  <si>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</si>
  <si>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</si>
  <si>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</si>
  <si>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</si>
  <si>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</si>
  <si>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</si>
  <si>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</si>
  <si>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</si>
  <si>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</si>
  <si>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</si>
  <si>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</si>
  <si>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</si>
  <si>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</si>
  <si>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</si>
  <si>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</si>
  <si>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</si>
  <si>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</si>
  <si>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</si>
  <si>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</si>
  <si>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</si>
  <si>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</si>
  <si>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</si>
  <si>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</si>
  <si>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</si>
  <si>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</si>
  <si>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</si>
  <si>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</si>
  <si>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</si>
  <si>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</si>
  <si>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</si>
  <si>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</si>
  <si>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</si>
  <si>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</si>
  <si>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</si>
  <si>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</si>
  <si>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</si>
  <si>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</si>
  <si>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</si>
  <si>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</si>
  <si>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</si>
  <si>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</si>
  <si>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</si>
  <si>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</si>
  <si>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</si>
  <si>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</si>
  <si>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</si>
  <si>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</si>
  <si>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</si>
  <si>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</si>
  <si>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</si>
  <si>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</si>
  <si>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</si>
  <si>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</si>
  <si>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</si>
  <si>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</si>
  <si>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</si>
  <si>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</si>
  <si>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</si>
  <si>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</si>
  <si>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</si>
  <si>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</si>
  <si>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</si>
  <si>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</si>
  <si>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</si>
  <si>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</si>
  <si>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</si>
  <si>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</si>
  <si>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</si>
  <si>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</si>
  <si>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</si>
  <si>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</si>
  <si>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</si>
  <si>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</si>
  <si>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</si>
  <si>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</si>
  <si>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</si>
  <si>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</si>
  <si>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</si>
  <si>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</si>
  <si>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</si>
  <si>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</si>
  <si>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</si>
  <si>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</si>
  <si>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</si>
  <si>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</si>
  <si>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</si>
  <si>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</si>
  <si>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</si>
  <si>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</si>
  <si>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</si>
  <si>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</si>
  <si>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</si>
  <si>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</si>
  <si>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</si>
  <si>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</si>
  <si>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</si>
  <si>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</si>
  <si>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</si>
  <si>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</si>
  <si>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</si>
  <si>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</si>
  <si>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</si>
  <si>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</si>
  <si>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</si>
  <si>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</si>
  <si>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</si>
  <si>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</si>
  <si>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</si>
  <si>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</si>
  <si>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</si>
  <si>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</si>
  <si>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</si>
  <si>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</si>
  <si>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</si>
  <si>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</si>
  <si>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</si>
  <si>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</si>
  <si>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</si>
  <si>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</si>
  <si>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</si>
  <si>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</si>
  <si>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</si>
  <si>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</si>
  <si>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</si>
  <si>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</si>
  <si>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</si>
  <si>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</si>
  <si>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</si>
  <si>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</si>
  <si>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</si>
  <si>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</si>
  <si>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</si>
  <si>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</si>
  <si>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</si>
  <si>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</si>
  <si>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</si>
  <si>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</si>
  <si>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</si>
  <si>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</si>
  <si>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</si>
  <si>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</si>
  <si>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</si>
  <si>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</si>
  <si>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</si>
  <si>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</si>
  <si>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</si>
  <si>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</si>
  <si>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</si>
  <si>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</si>
  <si>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</si>
  <si>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</si>
  <si>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</si>
  <si>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</si>
  <si>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</si>
  <si>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</si>
  <si>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</si>
  <si>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</si>
  <si>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</si>
  <si>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</si>
  <si>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</si>
  <si>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</si>
  <si>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</si>
  <si>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</si>
  <si>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</si>
  <si>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</si>
  <si>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</si>
  <si>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</si>
  <si>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</si>
  <si>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</si>
  <si>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</si>
  <si>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</si>
  <si>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</si>
  <si>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</si>
  <si>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</si>
  <si>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</si>
  <si>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</si>
  <si>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</si>
  <si>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</si>
  <si>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</si>
  <si>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</si>
  <si>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</si>
  <si>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</si>
  <si>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</si>
  <si>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</si>
  <si>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</si>
  <si>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</si>
  <si>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</si>
  <si>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</si>
  <si>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</si>
  <si>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</si>
  <si>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</si>
  <si>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</si>
  <si>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</si>
  <si>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</si>
  <si>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</si>
  <si>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</si>
  <si>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</si>
  <si>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</si>
  <si>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</si>
  <si>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</si>
  <si>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</si>
  <si>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</si>
  <si>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</si>
  <si>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</si>
  <si>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</si>
  <si>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</si>
  <si>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</si>
  <si>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</si>
  <si>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</si>
  <si>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</si>
  <si>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</si>
  <si>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</si>
  <si>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</si>
  <si>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</si>
  <si>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</si>
  <si>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</si>
  <si>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</si>
  <si>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</si>
  <si>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</si>
  <si>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</si>
  <si>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</si>
  <si>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</si>
  <si>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</si>
  <si>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</si>
  <si>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</si>
  <si>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</si>
  <si>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</si>
  <si>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</si>
  <si>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</si>
  <si>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</si>
  <si>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</si>
  <si>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</si>
  <si>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</si>
  <si>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</si>
  <si>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</si>
  <si>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</si>
  <si>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</si>
  <si>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</si>
  <si>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</si>
  <si>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</si>
  <si>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</si>
  <si>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</si>
  <si>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</si>
  <si>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</si>
  <si>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</si>
  <si>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</si>
  <si>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</si>
  <si>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</si>
  <si>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</si>
  <si>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</si>
  <si>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</si>
  <si>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</si>
  <si>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</si>
  <si>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</si>
  <si>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</si>
  <si>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</si>
  <si>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</si>
  <si>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</si>
  <si>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</si>
  <si>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</si>
  <si>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</si>
  <si>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</si>
  <si>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</si>
  <si>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</si>
  <si>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</si>
  <si>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</si>
  <si>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</si>
  <si>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</si>
  <si>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</si>
  <si>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</si>
  <si>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</si>
  <si>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</si>
  <si>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</si>
  <si>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</si>
  <si>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</si>
  <si>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</si>
  <si>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</si>
  <si>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</si>
  <si>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</si>
  <si>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</si>
  <si>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</si>
  <si>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</si>
  <si>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</si>
  <si>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</si>
  <si>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</si>
  <si>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</si>
  <si>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</si>
  <si>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</si>
  <si>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</si>
  <si>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</si>
  <si>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</si>
  <si>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</si>
  <si>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</si>
  <si>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</si>
  <si>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</si>
  <si>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</si>
  <si>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</si>
  <si>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</si>
  <si>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</si>
  <si>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</si>
  <si>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</si>
  <si>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</si>
  <si>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</si>
  <si>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</si>
  <si>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</si>
  <si>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</si>
  <si>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</si>
  <si>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</si>
  <si>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</si>
  <si>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</si>
  <si>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</si>
  <si>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</si>
  <si>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</si>
  <si>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</si>
  <si>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</si>
  <si>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</si>
  <si>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</si>
  <si>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</si>
  <si>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</si>
  <si>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</si>
  <si>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</si>
  <si>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</si>
  <si>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</si>
  <si>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</si>
  <si>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</si>
  <si>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</si>
  <si>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</si>
  <si>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</si>
  <si>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</si>
  <si>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</si>
  <si>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</si>
  <si>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</si>
  <si>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</si>
  <si>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</si>
  <si>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</si>
  <si>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</si>
  <si>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</si>
  <si>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</si>
  <si>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</si>
  <si>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</si>
  <si>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</si>
  <si>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</si>
  <si>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</si>
  <si>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</si>
  <si>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</si>
  <si>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</si>
  <si>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</si>
  <si>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</si>
  <si>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</si>
  <si>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</si>
  <si>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</si>
  <si>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</si>
  <si>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</si>
  <si>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</si>
  <si>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</si>
  <si>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</si>
  <si>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</si>
  <si>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</si>
  <si>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</si>
  <si>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</si>
  <si>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</si>
  <si>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</si>
  <si>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</si>
  <si>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</si>
  <si>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</si>
  <si>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</si>
  <si>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</si>
  <si>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</si>
  <si>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</si>
  <si>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</si>
  <si>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</si>
  <si>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</si>
  <si>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</si>
  <si>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</si>
  <si>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</si>
  <si>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</si>
  <si>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</si>
  <si>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</si>
  <si>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</si>
  <si>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</si>
  <si>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</si>
  <si>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</si>
  <si>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</si>
  <si>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</si>
  <si>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</si>
  <si>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</si>
  <si>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</si>
  <si>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</si>
  <si>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</si>
  <si>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</si>
  <si>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</si>
  <si>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</si>
  <si>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</si>
  <si>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</si>
  <si>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</si>
  <si>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</si>
  <si>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</si>
  <si>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</si>
  <si>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</si>
  <si>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</si>
  <si>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</si>
  <si>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</si>
  <si>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</si>
  <si>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</si>
  <si>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</si>
  <si>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</si>
  <si>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</si>
  <si>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</si>
  <si>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</si>
  <si>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</si>
  <si>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</si>
  <si>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</si>
  <si>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</si>
  <si>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</si>
  <si>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</si>
  <si>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</si>
  <si>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</si>
  <si>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</si>
  <si>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</si>
  <si>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</si>
  <si>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</si>
  <si>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</si>
  <si>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</si>
  <si>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</si>
  <si>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</si>
  <si>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</si>
  <si>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</si>
  <si>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</si>
  <si>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</si>
  <si>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</si>
  <si>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</si>
  <si>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</si>
  <si>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</si>
  <si>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</si>
  <si>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</si>
  <si>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</si>
  <si>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</si>
  <si>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</si>
  <si>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</si>
  <si>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</si>
  <si>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</si>
  <si>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</si>
  <si>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</si>
  <si>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</si>
  <si>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</si>
  <si>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</si>
  <si>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</si>
  <si>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</si>
  <si>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</si>
  <si>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</si>
  <si>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</si>
  <si>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</si>
  <si>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</si>
  <si>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</si>
  <si>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</si>
  <si>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</si>
  <si>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</si>
  <si>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</si>
  <si>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</si>
  <si>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</si>
  <si>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</si>
  <si>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</si>
  <si>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</si>
  <si>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</si>
  <si>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</si>
  <si>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</si>
  <si>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</si>
  <si>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</si>
  <si>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</si>
  <si>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</si>
  <si>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</si>
  <si>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</si>
  <si>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</si>
  <si>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</si>
  <si>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</si>
  <si>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</si>
  <si>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</si>
  <si>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</si>
  <si>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</si>
  <si>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</si>
  <si>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</si>
  <si>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</si>
  <si>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</si>
  <si>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</si>
  <si>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</si>
  <si>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</si>
  <si>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</si>
  <si>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</si>
  <si>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</si>
  <si>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</si>
  <si>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</si>
  <si>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</si>
  <si>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</si>
  <si>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</si>
  <si>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</si>
  <si>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</si>
  <si>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</si>
  <si>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</si>
  <si>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</si>
  <si>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</si>
  <si>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</si>
  <si>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</si>
  <si>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</si>
  <si>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</si>
  <si>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</si>
  <si>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</si>
  <si>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</si>
  <si>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</si>
  <si>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</si>
  <si>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</si>
  <si>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</si>
  <si>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</si>
  <si>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</si>
  <si>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</si>
  <si>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</si>
  <si>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</si>
  <si>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</si>
  <si>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</si>
  <si>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</si>
  <si>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</si>
  <si>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</si>
  <si>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</si>
  <si>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</si>
  <si>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</si>
  <si>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</si>
  <si>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</si>
  <si>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</si>
  <si>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</si>
  <si>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</si>
  <si>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</si>
  <si>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</si>
  <si>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</si>
  <si>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</si>
  <si>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</si>
  <si>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</si>
  <si>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</si>
  <si>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</si>
  <si>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</si>
  <si>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</si>
  <si>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</si>
  <si>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</si>
  <si>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</si>
  <si>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</si>
  <si>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</si>
  <si>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</si>
  <si>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</si>
  <si>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</si>
  <si>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</si>
  <si>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</si>
  <si>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</si>
  <si>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</si>
  <si>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</si>
  <si>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</si>
  <si>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</si>
  <si>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</si>
  <si>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</si>
  <si>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</si>
  <si>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</si>
  <si>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</si>
  <si>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</si>
  <si>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</si>
  <si>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</si>
  <si>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</si>
  <si>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</si>
  <si>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</si>
  <si>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</si>
  <si>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</si>
  <si>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</si>
  <si>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</si>
  <si>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</si>
  <si>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</si>
  <si>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</si>
  <si>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</si>
  <si>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</si>
  <si>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</si>
  <si>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</si>
  <si>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</si>
  <si>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</si>
  <si>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</si>
  <si>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</si>
  <si>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</si>
  <si>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</si>
  <si>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</si>
  <si>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</si>
  <si>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</si>
  <si>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</si>
  <si>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</si>
  <si>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</si>
  <si>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</si>
  <si>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</si>
  <si>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</si>
  <si>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</si>
  <si>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</si>
  <si>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</si>
  <si>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</si>
  <si>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</si>
  <si>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</si>
  <si>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</si>
  <si>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</si>
  <si>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</si>
  <si>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</si>
  <si>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</si>
  <si>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</si>
  <si>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</si>
  <si>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</si>
  <si>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</si>
  <si>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</si>
  <si>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</si>
  <si>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</si>
  <si>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</si>
  <si>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</si>
  <si>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</si>
  <si>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</si>
  <si>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</si>
  <si>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</si>
  <si>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</si>
  <si>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</si>
  <si>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</si>
  <si>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</si>
  <si>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</si>
  <si>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</si>
  <si>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</si>
  <si>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</si>
  <si>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</si>
  <si>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</si>
  <si>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</si>
  <si>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</si>
  <si>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</si>
  <si>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</si>
  <si>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</si>
  <si>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</si>
  <si>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</si>
  <si>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</si>
  <si>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</si>
  <si>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</si>
  <si>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</si>
  <si>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</si>
  <si>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</si>
  <si>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</si>
  <si>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</si>
  <si>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</si>
  <si>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</si>
  <si>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</si>
  <si>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</si>
  <si>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</si>
  <si>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</si>
  <si>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</si>
  <si>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</si>
  <si>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</si>
  <si>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</si>
  <si>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</si>
  <si>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</si>
  <si>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</si>
  <si>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</si>
  <si>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</si>
  <si>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</si>
  <si>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</si>
  <si>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</si>
  <si>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</si>
  <si>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</si>
  <si>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</si>
  <si>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</si>
  <si>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</si>
  <si>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</si>
  <si>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</si>
  <si>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</si>
  <si>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</si>
  <si>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</si>
  <si>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</si>
  <si>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</si>
  <si>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</si>
  <si>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</si>
  <si>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</si>
  <si>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</si>
  <si>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</si>
  <si>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</si>
  <si>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</si>
  <si>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</si>
  <si>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</si>
  <si>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</si>
  <si>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</si>
  <si>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</si>
  <si>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</si>
  <si>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</si>
  <si>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</si>
  <si>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</si>
  <si>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</si>
  <si>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</si>
  <si>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</si>
  <si>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</si>
  <si>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</si>
  <si>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</si>
  <si>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</si>
  <si>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</si>
  <si>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</si>
  <si>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</si>
  <si>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</si>
  <si>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</si>
  <si>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</si>
  <si>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</si>
  <si>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</si>
  <si>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</si>
  <si>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</si>
  <si>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</si>
  <si>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</si>
  <si>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</si>
  <si>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</si>
  <si>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</si>
  <si>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</si>
  <si>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</si>
  <si>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</si>
  <si>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</si>
  <si>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</si>
  <si>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</si>
  <si>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</si>
  <si>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</si>
  <si>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</si>
  <si>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</si>
  <si>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</si>
  <si>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</si>
  <si>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</si>
  <si>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</si>
  <si>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</si>
  <si>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</si>
  <si>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</si>
  <si>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</si>
  <si>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</si>
  <si>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</si>
  <si>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</si>
  <si>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</si>
  <si>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</si>
  <si>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</si>
  <si>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</si>
  <si>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</si>
  <si>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</si>
  <si>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</si>
  <si>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</si>
  <si>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</si>
  <si>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</si>
  <si>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</si>
  <si>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</si>
  <si>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</si>
  <si>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</si>
  <si>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</si>
  <si>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</si>
  <si>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</si>
  <si>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</si>
  <si>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</si>
  <si>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</si>
  <si>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</si>
  <si>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</si>
  <si>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</si>
  <si>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</si>
  <si>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</si>
  <si>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</si>
  <si>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</si>
  <si>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</si>
  <si>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</si>
  <si>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</si>
  <si>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</si>
  <si>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</si>
  <si>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</si>
  <si>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</si>
  <si>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</si>
  <si>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</si>
  <si>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</si>
  <si>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</si>
  <si>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</si>
  <si>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</si>
  <si>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</si>
  <si>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</si>
  <si>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</si>
  <si>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</si>
  <si>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</si>
  <si>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</si>
  <si>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</si>
  <si>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</si>
  <si>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</si>
  <si>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</si>
  <si>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</si>
  <si>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</si>
  <si>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</si>
  <si>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</si>
  <si>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</si>
  <si>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</si>
  <si>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</si>
  <si>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</si>
  <si>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</si>
  <si>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</si>
  <si>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</si>
  <si>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</si>
  <si>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</si>
  <si>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</si>
  <si>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</si>
  <si>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</si>
  <si>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</si>
  <si>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</si>
  <si>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</si>
  <si>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</si>
  <si>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</si>
  <si>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</si>
  <si>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</si>
  <si>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</si>
  <si>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</si>
  <si>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</si>
  <si>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</si>
  <si>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</si>
  <si>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</si>
  <si>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</si>
  <si>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</si>
  <si>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</si>
  <si>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</si>
  <si>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</si>
  <si>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</si>
  <si>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</si>
  <si>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</si>
  <si>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</si>
  <si>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</si>
  <si>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</si>
  <si>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</si>
  <si>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</si>
  <si>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</si>
  <si>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</si>
  <si>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</si>
  <si>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</si>
  <si>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</si>
  <si>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</si>
  <si>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</si>
  <si>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</si>
  <si>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</si>
  <si>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</si>
  <si>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</si>
  <si>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</si>
  <si>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</si>
  <si>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</si>
  <si>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</si>
  <si>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</si>
  <si>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</si>
  <si>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</si>
  <si>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</si>
  <si>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</si>
  <si>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</si>
  <si>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</si>
  <si>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</si>
  <si>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</si>
  <si>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</si>
  <si>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</si>
  <si>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</si>
  <si>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</si>
  <si>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</si>
  <si>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</si>
  <si>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</si>
  <si>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</si>
  <si>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</si>
  <si>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</si>
  <si>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</si>
  <si>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</si>
  <si>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</si>
  <si>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</si>
  <si>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</si>
  <si>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</si>
  <si>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</si>
  <si>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</si>
  <si>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</si>
  <si>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</si>
  <si>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</si>
  <si>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</si>
  <si>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</si>
  <si>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</si>
  <si>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</si>
  <si>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</si>
  <si>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</si>
  <si>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</si>
  <si>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</si>
  <si>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</si>
  <si>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</si>
  <si>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</si>
  <si>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</si>
  <si>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</si>
  <si>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</si>
  <si>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</si>
  <si>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</si>
  <si>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</si>
  <si>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</si>
  <si>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</si>
  <si>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</si>
  <si>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</si>
  <si>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</si>
  <si>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</si>
  <si>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</si>
  <si>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</si>
  <si>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</si>
  <si>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</si>
  <si>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</si>
  <si>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</si>
  <si>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</si>
  <si>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</si>
  <si>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</si>
  <si>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</si>
  <si>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</si>
  <si>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</si>
  <si>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</si>
  <si>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</si>
  <si>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</si>
  <si>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</si>
  <si>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</si>
  <si>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</si>
  <si>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</si>
  <si>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</si>
  <si>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</si>
  <si>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</si>
  <si>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</si>
  <si>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</si>
  <si>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</si>
  <si>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</si>
  <si>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</si>
  <si>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</si>
  <si>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</si>
  <si>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</si>
  <si>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</si>
  <si>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</si>
  <si>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</si>
  <si>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</si>
  <si>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</si>
  <si>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</si>
  <si>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</si>
  <si>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</si>
  <si>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</si>
  <si>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</si>
  <si>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</si>
  <si>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</si>
  <si>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</si>
  <si>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</si>
  <si>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</si>
  <si>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</si>
  <si>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</si>
  <si>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</si>
  <si>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</si>
  <si>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</si>
  <si>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</si>
  <si>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</si>
  <si>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</si>
  <si>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</si>
  <si>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</si>
  <si>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</si>
  <si>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</si>
  <si>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</si>
  <si>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</si>
  <si>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</si>
  <si>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</si>
  <si>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</si>
  <si>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</si>
  <si>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</si>
  <si>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</si>
  <si>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</si>
  <si>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</si>
  <si>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</si>
  <si>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</si>
  <si>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</si>
  <si>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</si>
  <si>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</si>
  <si>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</si>
  <si>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</si>
  <si>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</si>
  <si>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</si>
  <si>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</si>
  <si>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</si>
  <si>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</si>
  <si>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</si>
  <si>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</si>
  <si>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</si>
  <si>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</si>
  <si>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</si>
  <si>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</si>
  <si>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</si>
  <si>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</si>
  <si>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</si>
  <si>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</si>
  <si>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</si>
  <si>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</si>
  <si>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</si>
  <si>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</si>
  <si>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</si>
  <si>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</si>
  <si>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</si>
  <si>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</si>
  <si>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</si>
  <si>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</si>
  <si>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</si>
  <si>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</si>
  <si>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</si>
  <si>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</si>
  <si>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</si>
  <si>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</si>
  <si>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</si>
  <si>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</si>
  <si>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</si>
  <si>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</si>
  <si>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</si>
  <si>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</si>
  <si>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</si>
  <si>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</si>
  <si>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</si>
  <si>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</si>
  <si>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</si>
  <si>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</si>
  <si>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</si>
  <si>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</si>
  <si>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</si>
  <si>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</si>
  <si>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</si>
  <si>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</si>
  <si>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</si>
  <si>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</si>
  <si>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</si>
  <si>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</si>
  <si>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</si>
  <si>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</si>
  <si>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</si>
  <si>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</si>
  <si>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</si>
  <si>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</si>
  <si>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</si>
  <si>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</si>
  <si>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</si>
  <si>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</si>
  <si>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</si>
  <si>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</si>
  <si>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</si>
  <si>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</si>
  <si>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</si>
  <si>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</si>
  <si>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</si>
  <si>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</si>
  <si>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</si>
  <si>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</si>
  <si>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</si>
  <si>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</si>
  <si>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</si>
  <si>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</si>
  <si>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</si>
  <si>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</si>
  <si>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</si>
  <si>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</si>
  <si>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</si>
  <si>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</si>
  <si>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</si>
  <si>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</si>
  <si>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</si>
  <si>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</si>
  <si>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</si>
  <si>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</si>
  <si>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</si>
  <si>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</si>
  <si>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</si>
  <si>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</si>
  <si>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</si>
  <si>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</si>
  <si>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</si>
  <si>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</si>
  <si>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</si>
  <si>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</si>
  <si>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</si>
  <si>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</si>
  <si>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</si>
  <si>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</si>
  <si>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</si>
  <si>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</si>
  <si>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</si>
  <si>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</si>
  <si>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</si>
  <si>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</si>
  <si>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</si>
  <si>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</si>
  <si>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</si>
  <si>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</si>
  <si>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</si>
  <si>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</si>
  <si>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</si>
  <si>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</si>
  <si>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</si>
  <si>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</si>
  <si>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</si>
  <si>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</si>
  <si>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</si>
  <si>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</si>
  <si>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</si>
  <si>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</si>
  <si>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</si>
  <si>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</si>
  <si>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</si>
  <si>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</si>
  <si>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</si>
  <si>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</si>
  <si>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</si>
  <si>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</si>
  <si>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</si>
  <si>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</si>
  <si>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</si>
  <si>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</si>
  <si>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</si>
  <si>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</si>
  <si>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</si>
  <si>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</si>
  <si>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</si>
  <si>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</si>
  <si>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</si>
  <si>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</si>
  <si>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</si>
  <si>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</si>
  <si>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</si>
  <si>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</si>
  <si>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</si>
  <si>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</si>
  <si>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</si>
  <si>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</si>
  <si>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</si>
  <si>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</si>
  <si>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</si>
  <si>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</si>
  <si>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</si>
  <si>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</si>
  <si>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</si>
  <si>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</si>
  <si>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</si>
  <si>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</si>
  <si>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</si>
  <si>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</si>
  <si>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</si>
  <si>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</si>
  <si>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</si>
  <si>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</si>
  <si>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</si>
  <si>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</si>
  <si>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</si>
  <si>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</si>
  <si>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</si>
  <si>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</si>
  <si>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</si>
  <si>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</si>
  <si>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</si>
  <si>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</si>
  <si>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</si>
  <si>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</si>
  <si>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</si>
  <si>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</si>
  <si>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</si>
  <si>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</si>
  <si>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</si>
  <si>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</si>
  <si>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</si>
  <si>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</si>
  <si>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</si>
  <si>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</si>
  <si>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</si>
  <si>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</si>
  <si>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</si>
  <si>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</si>
  <si>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</si>
  <si>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</si>
  <si>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</si>
  <si>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</si>
  <si>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</si>
  <si>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</si>
  <si>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</si>
  <si>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</si>
  <si>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</si>
  <si>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</si>
  <si>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</si>
  <si>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</si>
  <si>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</si>
  <si>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</si>
  <si>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</si>
  <si>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</si>
  <si>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</si>
  <si>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</si>
  <si>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</si>
  <si>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</si>
  <si>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</si>
  <si>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</si>
  <si>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</si>
  <si>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</si>
  <si>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</si>
  <si>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</si>
  <si>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</si>
  <si>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</si>
  <si>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</si>
  <si>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</si>
  <si>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</si>
  <si>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</si>
  <si>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</si>
  <si>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</si>
  <si>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</si>
  <si>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</si>
  <si>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</si>
  <si>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</si>
  <si>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</si>
  <si>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</si>
  <si>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</si>
  <si>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</si>
  <si>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</si>
  <si>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</si>
  <si>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</si>
  <si>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</si>
  <si>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</si>
  <si>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</si>
  <si>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</si>
  <si>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</si>
  <si>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</si>
  <si>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</si>
  <si>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</si>
  <si>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</si>
  <si>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</si>
  <si>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</si>
  <si>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</si>
  <si>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</si>
  <si>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</si>
  <si>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</si>
  <si>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</si>
  <si>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</si>
  <si>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</si>
  <si>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</si>
  <si>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</si>
  <si>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</si>
  <si>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</si>
  <si>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</si>
  <si>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</si>
  <si>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</si>
  <si>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</si>
  <si>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</si>
  <si>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</si>
  <si>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</si>
  <si>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</si>
  <si>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</si>
  <si>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</si>
  <si>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</si>
  <si>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</si>
  <si>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</si>
  <si>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</si>
  <si>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</si>
  <si>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</si>
  <si>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</si>
  <si>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</si>
  <si>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</si>
  <si>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</si>
  <si>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</si>
  <si>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</si>
  <si>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</si>
  <si>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</si>
  <si>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</si>
  <si>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</si>
  <si>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</si>
  <si>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</si>
  <si>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</si>
  <si>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</si>
  <si>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</si>
  <si>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</si>
  <si>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</si>
  <si>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</si>
  <si>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</si>
  <si>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</si>
  <si>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</si>
  <si>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</si>
  <si>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</si>
  <si>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</si>
  <si>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</si>
  <si>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</si>
  <si>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</si>
  <si>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</si>
  <si>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</si>
  <si>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</si>
  <si>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</si>
  <si>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</si>
  <si>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</si>
  <si>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</si>
  <si>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</si>
  <si>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</si>
  <si>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</si>
  <si>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</si>
  <si>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</si>
  <si>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</si>
  <si>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</si>
  <si>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</si>
  <si>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</si>
  <si>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</si>
  <si>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</si>
  <si>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</si>
  <si>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</si>
  <si>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</si>
  <si>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</si>
  <si>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</si>
  <si>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</si>
  <si>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</si>
  <si>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</si>
  <si>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</si>
  <si>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</si>
  <si>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</si>
  <si>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</si>
  <si>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</si>
  <si>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</si>
  <si>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</si>
  <si>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</si>
  <si>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</si>
  <si>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</si>
  <si>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</si>
  <si>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</si>
  <si>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</si>
  <si>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</si>
  <si>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</si>
  <si>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</si>
  <si>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</si>
  <si>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</si>
  <si>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</si>
  <si>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</si>
  <si>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</si>
  <si>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</si>
  <si>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</si>
  <si>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</si>
  <si>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</si>
  <si>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</si>
  <si>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</si>
  <si>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</si>
  <si>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</si>
  <si>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</si>
  <si>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</si>
  <si>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</si>
  <si>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</si>
  <si>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</si>
  <si>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</si>
  <si>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</si>
  <si>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</si>
  <si>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</si>
  <si>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</si>
  <si>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</si>
  <si>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</si>
  <si>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</si>
  <si>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</si>
  <si>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</si>
  <si>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</si>
  <si>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</si>
  <si>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</si>
  <si>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</si>
  <si>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</si>
  <si>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</si>
  <si>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</si>
  <si>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</si>
  <si>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</si>
  <si>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</si>
  <si>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</si>
  <si>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</si>
  <si>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</si>
  <si>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</si>
  <si>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</si>
  <si>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</si>
  <si>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</si>
  <si>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</si>
  <si>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</si>
  <si>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</si>
  <si>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</si>
  <si>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</si>
  <si>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</si>
  <si>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</si>
  <si>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</si>
  <si>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</si>
  <si>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</si>
  <si>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</si>
  <si>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</si>
  <si>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</si>
  <si>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</si>
  <si>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</si>
  <si>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</si>
  <si>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</si>
  <si>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</si>
  <si>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</si>
  <si>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</si>
  <si>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</si>
  <si>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</si>
  <si>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</si>
  <si>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</si>
  <si>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</si>
  <si>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</si>
  <si>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</si>
  <si>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</si>
  <si>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</si>
  <si>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</si>
  <si>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</si>
  <si>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</si>
  <si>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</si>
  <si>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</si>
  <si>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</si>
  <si>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</si>
  <si>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</si>
  <si>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</si>
  <si>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</si>
  <si>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</si>
  <si>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</si>
  <si>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</si>
  <si>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</si>
  <si>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</si>
  <si>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</si>
  <si>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</si>
  <si>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</si>
  <si>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</si>
  <si>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</si>
  <si>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</si>
  <si>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</si>
  <si>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</si>
  <si>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</si>
  <si>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</si>
  <si>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</si>
  <si>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</si>
  <si>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</si>
  <si>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</si>
  <si>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</si>
  <si>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</si>
  <si>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</si>
  <si>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</si>
  <si>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</si>
  <si>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</si>
  <si>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</si>
  <si>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</si>
  <si>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</si>
  <si>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</si>
  <si>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</si>
  <si>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</si>
  <si>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</si>
  <si>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</si>
  <si>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</si>
  <si>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</si>
  <si>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</si>
  <si>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</si>
  <si>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</si>
  <si>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</si>
  <si>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</si>
  <si>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</si>
  <si>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</si>
  <si>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</si>
  <si>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</si>
  <si>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</si>
  <si>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</si>
  <si>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</si>
  <si>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</si>
  <si>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</si>
  <si>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</si>
  <si>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</si>
  <si>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</si>
  <si>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</si>
  <si>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</si>
  <si>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</si>
  <si>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</si>
  <si>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</si>
  <si>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</si>
  <si>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</si>
  <si>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</si>
  <si>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</si>
  <si>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</si>
  <si>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</si>
  <si>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</si>
  <si>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</si>
  <si>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</si>
  <si>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</si>
  <si>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</si>
  <si>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</si>
  <si>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</si>
  <si>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</si>
  <si>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</si>
  <si>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</si>
  <si>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</si>
  <si>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</si>
  <si>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</si>
  <si>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</si>
  <si>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</si>
  <si>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</si>
  <si>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</si>
  <si>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</si>
  <si>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</si>
  <si>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</si>
  <si>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</si>
  <si>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</si>
  <si>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</si>
  <si>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</si>
  <si>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</si>
  <si>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</si>
  <si>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</si>
  <si>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</si>
  <si>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</si>
  <si>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</si>
  <si>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</si>
  <si>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</si>
  <si>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</si>
  <si>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</si>
  <si>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</si>
  <si>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</si>
  <si>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</si>
  <si>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</si>
  <si>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</si>
  <si>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</si>
  <si>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</si>
  <si>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</si>
  <si>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</si>
  <si>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</si>
  <si>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</si>
  <si>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</si>
  <si>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</si>
  <si>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</si>
  <si>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</si>
  <si>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</si>
  <si>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</si>
  <si>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</si>
  <si>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</si>
  <si>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</si>
  <si>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</si>
  <si>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</si>
  <si>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</si>
  <si>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</si>
  <si>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</si>
  <si>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</si>
  <si>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</si>
  <si>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</si>
  <si>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</si>
  <si>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</si>
  <si>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</si>
  <si>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</si>
  <si>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</si>
  <si>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</si>
  <si>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</si>
  <si>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</si>
  <si>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</si>
  <si>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</si>
  <si>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</si>
  <si>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</si>
  <si>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</si>
  <si>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</si>
  <si>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</si>
  <si>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</si>
  <si>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</si>
  <si>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</si>
  <si>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</si>
  <si>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</si>
  <si>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</si>
  <si>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</si>
  <si>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</si>
  <si>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</si>
  <si>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</si>
  <si>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</si>
  <si>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</si>
  <si>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</si>
  <si>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</si>
  <si>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</si>
  <si>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</si>
  <si>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</si>
  <si>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</si>
  <si>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</si>
  <si>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</si>
  <si>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</si>
  <si>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</si>
  <si>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</si>
  <si>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</si>
  <si>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</si>
  <si>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</si>
  <si>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</si>
  <si>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</si>
  <si>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</si>
  <si>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</si>
  <si>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</si>
  <si>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</si>
  <si>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</si>
  <si>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</si>
  <si>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</si>
  <si>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</si>
  <si>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</si>
  <si>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</si>
  <si>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</si>
  <si>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</si>
  <si>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</si>
  <si>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</si>
  <si>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</si>
  <si>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</si>
  <si>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</si>
  <si>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</si>
  <si>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</si>
  <si>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</si>
  <si>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</si>
  <si>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</si>
  <si>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</si>
  <si>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</si>
  <si>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</si>
  <si>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</si>
  <si>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</si>
  <si>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</si>
  <si>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</si>
  <si>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</si>
  <si>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</si>
  <si>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</si>
  <si>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</si>
  <si>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</si>
  <si>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</si>
  <si>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</si>
  <si>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</si>
  <si>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</si>
  <si>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</si>
  <si>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</si>
  <si>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</si>
  <si>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</si>
  <si>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</si>
  <si>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</si>
  <si>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</si>
  <si>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</si>
  <si>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</si>
  <si>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</si>
  <si>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</si>
  <si>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</si>
  <si>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</si>
  <si>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</si>
  <si>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</si>
  <si>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</si>
  <si>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</si>
  <si>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</si>
  <si>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</si>
  <si>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</si>
  <si>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</si>
  <si>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</si>
  <si>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</si>
  <si>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</si>
  <si>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</si>
  <si>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</si>
  <si>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</si>
  <si>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</si>
  <si>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</si>
  <si>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</si>
  <si>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</si>
  <si>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</si>
  <si>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</si>
  <si>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</si>
  <si>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</si>
  <si>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</si>
  <si>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</si>
  <si>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</si>
  <si>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</si>
  <si>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</si>
  <si>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</si>
  <si>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</si>
  <si>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</si>
  <si>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</si>
  <si>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</si>
  <si>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</si>
  <si>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</si>
  <si>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</si>
  <si>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</si>
  <si>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</si>
  <si>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</si>
  <si>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</si>
  <si>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</si>
  <si>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</si>
  <si>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</si>
  <si>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</si>
  <si>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</si>
  <si>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</si>
  <si>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</si>
  <si>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</si>
  <si>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</si>
  <si>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</si>
  <si>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</si>
  <si>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</si>
  <si>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</si>
  <si>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</si>
  <si>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</si>
  <si>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</si>
  <si>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</si>
  <si>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</si>
  <si>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</si>
  <si>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</si>
  <si>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</si>
  <si>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</si>
  <si>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</si>
  <si>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</si>
  <si>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</si>
  <si>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</si>
  <si>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</si>
  <si>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</si>
  <si>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</si>
  <si>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</si>
  <si>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</si>
  <si>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</si>
  <si>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</si>
  <si>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</si>
  <si>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</si>
  <si>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</si>
  <si>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</si>
  <si>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</si>
  <si>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</si>
  <si>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</si>
  <si>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</si>
  <si>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</si>
  <si>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</si>
  <si>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</si>
  <si>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</si>
  <si>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</si>
  <si>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</si>
  <si>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</si>
  <si>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</si>
  <si>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</si>
  <si>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</si>
  <si>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</si>
  <si>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</si>
  <si>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</si>
  <si>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</si>
  <si>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</si>
  <si>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</si>
  <si>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</si>
  <si>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</si>
  <si>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</si>
  <si>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</si>
  <si>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</si>
  <si>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</si>
  <si>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</si>
  <si>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</si>
  <si>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</si>
  <si>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</si>
  <si>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</si>
  <si>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</si>
  <si>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</si>
  <si>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</si>
  <si>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</si>
  <si>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</si>
  <si>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</si>
  <si>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</si>
  <si>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</si>
  <si>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</si>
  <si>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</si>
  <si>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</si>
  <si>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</si>
  <si>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</si>
  <si>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</si>
  <si>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</si>
  <si>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</si>
  <si>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</si>
  <si>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</si>
  <si>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</si>
  <si>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</si>
  <si>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</si>
  <si>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</si>
  <si>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</si>
  <si>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</si>
  <si>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</si>
  <si>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</si>
  <si>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</si>
  <si>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</si>
  <si>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</si>
  <si>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</si>
  <si>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</si>
  <si>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</si>
  <si>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</si>
  <si>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</si>
  <si>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</si>
  <si>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</si>
  <si>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</si>
  <si>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</si>
  <si>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</si>
  <si>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</si>
  <si>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</si>
  <si>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</si>
  <si>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</si>
  <si>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</si>
  <si>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</si>
  <si>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</si>
  <si>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</si>
  <si>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</si>
  <si>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</si>
  <si>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</si>
  <si>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</si>
  <si>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</si>
  <si>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</si>
  <si>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</si>
  <si>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</si>
  <si>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</si>
  <si>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</si>
  <si>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</si>
  <si>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</si>
  <si>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</si>
  <si>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</si>
  <si>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</si>
  <si>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</si>
  <si>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</si>
  <si>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</si>
  <si>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</si>
  <si>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</si>
  <si>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</si>
  <si>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</si>
  <si>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</si>
  <si>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</si>
  <si>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</si>
  <si>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</si>
  <si>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</si>
  <si>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</si>
  <si>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</si>
  <si>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</si>
  <si>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</si>
  <si>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</si>
  <si>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</si>
  <si>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</si>
  <si>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</si>
  <si>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</si>
  <si>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</si>
  <si>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</si>
  <si>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</si>
  <si>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</si>
  <si>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</si>
  <si>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</si>
  <si>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</si>
  <si>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</si>
  <si>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</si>
  <si>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</si>
  <si>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</si>
  <si>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</si>
  <si>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</si>
  <si>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</si>
  <si>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</si>
  <si>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</si>
  <si>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</si>
  <si>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</si>
  <si>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</si>
  <si>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</si>
  <si>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</si>
  <si>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</si>
  <si>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</si>
  <si>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</si>
  <si>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</si>
  <si>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</si>
  <si>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</si>
  <si>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</si>
  <si>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</si>
  <si>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</si>
  <si>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</si>
  <si>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</si>
  <si>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</si>
  <si>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</si>
  <si>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</si>
  <si>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</si>
  <si>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</si>
  <si>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</si>
  <si>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</si>
  <si>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</si>
  <si>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</si>
  <si>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</si>
  <si>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</si>
  <si>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</si>
  <si>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</si>
  <si>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</si>
  <si>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</si>
  <si>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</si>
  <si>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</si>
  <si>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</si>
  <si>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</si>
  <si>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</si>
  <si>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</si>
  <si>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</si>
  <si>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</si>
  <si>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</si>
  <si>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</si>
  <si>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</si>
  <si>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</si>
  <si>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</si>
  <si>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</si>
  <si>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</si>
  <si>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</si>
  <si>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</si>
  <si>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</si>
  <si>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</si>
  <si>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</si>
  <si>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</si>
  <si>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</si>
  <si>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</si>
  <si>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</si>
  <si>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</si>
  <si>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</si>
  <si>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</si>
  <si>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</si>
  <si>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</si>
  <si>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</si>
  <si>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</si>
  <si>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</si>
  <si>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</si>
  <si>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</si>
  <si>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</si>
  <si>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</si>
  <si>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</si>
  <si>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</si>
  <si>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</si>
  <si>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</si>
  <si>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</si>
  <si>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</si>
  <si>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</si>
  <si>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</si>
  <si>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</si>
  <si>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</si>
  <si>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</si>
  <si>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</si>
  <si>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</si>
  <si>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</si>
  <si>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</si>
  <si>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</si>
  <si>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</si>
  <si>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</si>
  <si>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</si>
  <si>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</si>
  <si>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</si>
  <si>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</si>
  <si>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</si>
  <si>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</si>
  <si>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</si>
  <si>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</si>
  <si>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</si>
  <si>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</si>
  <si>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</si>
  <si>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</si>
  <si>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</si>
  <si>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</si>
  <si>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</si>
  <si>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</si>
  <si>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</si>
  <si>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</si>
  <si>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</si>
  <si>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</si>
  <si>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</si>
  <si>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</si>
  <si>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</si>
  <si>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</si>
  <si>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</si>
  <si>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</si>
  <si>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</si>
  <si>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</si>
  <si>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</si>
  <si>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</si>
  <si>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</si>
  <si>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</si>
  <si>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</si>
  <si>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</si>
  <si>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</si>
  <si>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</si>
  <si>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</si>
  <si>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</si>
  <si>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</si>
  <si>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</si>
  <si>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</si>
  <si>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</si>
  <si>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</si>
  <si>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</si>
  <si>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</si>
  <si>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</si>
  <si>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</si>
  <si>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</si>
  <si>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</si>
  <si>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</si>
  <si>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</si>
  <si>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</si>
  <si>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</si>
  <si>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</si>
  <si>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</si>
  <si>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</si>
  <si>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</si>
  <si>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</si>
  <si>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</si>
  <si>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</si>
  <si>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</si>
  <si>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</si>
  <si>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</si>
  <si>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</si>
  <si>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</si>
  <si>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</si>
  <si>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</si>
  <si>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</si>
  <si>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</si>
  <si>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</si>
  <si>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</si>
  <si>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</si>
  <si>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</si>
  <si>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</si>
  <si>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</si>
  <si>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</si>
  <si>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</si>
  <si>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</si>
  <si>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</si>
  <si>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</si>
  <si>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</si>
  <si>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</si>
  <si>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</si>
  <si>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</si>
  <si>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</si>
  <si>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</si>
  <si>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</si>
  <si>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</si>
  <si>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</si>
  <si>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</si>
  <si>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</si>
  <si>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</si>
  <si>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</si>
  <si>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</si>
  <si>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</si>
  <si>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</si>
  <si>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</si>
  <si>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</si>
  <si>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</si>
  <si>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</si>
  <si>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</si>
  <si>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</si>
  <si>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</si>
  <si>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</si>
  <si>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</si>
  <si>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</si>
  <si>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</si>
  <si>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</si>
  <si>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</si>
  <si>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</si>
  <si>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</si>
  <si>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</si>
  <si>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</si>
  <si>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</si>
  <si>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</si>
  <si>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</si>
  <si>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</si>
  <si>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</si>
  <si>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</si>
  <si>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</si>
  <si>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</si>
  <si>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</si>
  <si>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</si>
  <si>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</si>
  <si>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</si>
  <si>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</si>
  <si>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</si>
  <si>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</si>
  <si>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</si>
  <si>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</si>
  <si>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</si>
  <si>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</si>
  <si>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</si>
  <si>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</si>
  <si>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</si>
  <si>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</si>
  <si>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</si>
  <si>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</si>
  <si>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</si>
  <si>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</si>
  <si>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</si>
  <si>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</si>
  <si>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</si>
  <si>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</si>
  <si>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</si>
  <si>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</si>
  <si>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</si>
  <si>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</si>
  <si>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</si>
  <si>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</si>
  <si>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</si>
  <si>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</si>
  <si>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</si>
  <si>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</si>
  <si>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</si>
  <si>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</si>
  <si>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</si>
  <si>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</si>
  <si>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</si>
  <si>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</si>
  <si>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</si>
  <si>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</si>
  <si>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</si>
  <si>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</si>
  <si>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</si>
  <si>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</si>
  <si>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</si>
  <si>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</si>
  <si>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</si>
  <si>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</si>
  <si>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</si>
  <si>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</si>
  <si>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</si>
  <si>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</si>
  <si>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</si>
  <si>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</si>
  <si>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</si>
  <si>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</si>
  <si>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</si>
  <si>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</si>
  <si>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</si>
  <si>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</si>
  <si>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</si>
  <si>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</si>
  <si>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</si>
  <si>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</si>
  <si>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</si>
  <si>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</si>
  <si>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</si>
  <si>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</si>
  <si>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</si>
  <si>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</si>
  <si>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</si>
  <si>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</si>
  <si>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</si>
  <si>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</si>
  <si>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</si>
  <si>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</si>
  <si>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</si>
  <si>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</si>
  <si>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</si>
  <si>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</si>
  <si>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</si>
  <si>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</si>
  <si>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</si>
  <si>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</si>
  <si>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</si>
  <si>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</si>
  <si>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</si>
  <si>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</si>
  <si>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</si>
  <si>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</si>
  <si>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</si>
  <si>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</si>
  <si>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</si>
  <si>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</si>
  <si>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</si>
  <si>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</si>
  <si>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</si>
  <si>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</si>
  <si>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</si>
  <si>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</si>
  <si>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</si>
  <si>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</si>
  <si>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</si>
  <si>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</si>
  <si>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</si>
  <si>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</si>
  <si>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</si>
  <si>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</si>
  <si>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</si>
  <si>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</si>
  <si>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</si>
  <si>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</si>
  <si>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</si>
  <si>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</si>
  <si>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</si>
  <si>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</si>
  <si>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</si>
  <si>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</si>
  <si>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</si>
  <si>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</si>
  <si>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</si>
  <si>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</si>
  <si>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</si>
  <si>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</si>
  <si>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</si>
  <si>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</si>
  <si>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</si>
  <si>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</si>
  <si>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</si>
  <si>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</si>
  <si>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</si>
  <si>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</si>
  <si>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</si>
  <si>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</si>
  <si>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</si>
  <si>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</si>
  <si>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</si>
  <si>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</si>
  <si>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</si>
  <si>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</si>
  <si>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</si>
  <si>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</si>
  <si>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</si>
  <si>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</si>
  <si>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</si>
  <si>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</si>
  <si>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</si>
  <si>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</si>
  <si>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</si>
  <si>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</si>
  <si>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</si>
  <si>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</si>
  <si>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</si>
  <si>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</si>
  <si>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</si>
  <si>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</si>
  <si>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</si>
  <si>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</si>
  <si>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</si>
  <si>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</si>
  <si>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</si>
  <si>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</si>
  <si>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</si>
  <si>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</si>
  <si>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</si>
  <si>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</si>
  <si>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</si>
  <si>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</si>
  <si>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</si>
  <si>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</si>
  <si>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</si>
  <si>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</si>
  <si>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</si>
  <si>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</si>
  <si>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</si>
  <si>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</si>
  <si>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</si>
  <si>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</si>
  <si>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</si>
  <si>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</si>
  <si>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</si>
  <si>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</si>
  <si>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</si>
  <si>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</si>
  <si>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</si>
  <si>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</si>
  <si>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</si>
  <si>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</si>
  <si>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</si>
  <si>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</si>
  <si>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</si>
  <si>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</si>
  <si>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</si>
  <si>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</si>
  <si>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</si>
  <si>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</si>
  <si>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</si>
  <si>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</si>
  <si>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</si>
  <si>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</si>
  <si>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</si>
  <si>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</si>
  <si>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</si>
  <si>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</si>
  <si>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</si>
  <si>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</si>
  <si>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</si>
  <si>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</si>
  <si>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</si>
  <si>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</si>
  <si>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</si>
  <si>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</si>
  <si>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</si>
  <si>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</si>
  <si>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</si>
  <si>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</si>
  <si>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</si>
  <si>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</si>
  <si>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</si>
  <si>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</si>
  <si>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</si>
  <si>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</si>
  <si>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</si>
  <si>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</si>
  <si>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</si>
  <si>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</si>
  <si>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</si>
  <si>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</si>
  <si>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</si>
  <si>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</si>
  <si>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</si>
  <si>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</si>
  <si>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</si>
  <si>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</si>
  <si>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</si>
  <si>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</si>
  <si>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</si>
  <si>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</si>
  <si>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</si>
  <si>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</si>
  <si>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</si>
  <si>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</si>
  <si>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</si>
  <si>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</si>
  <si>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</si>
  <si>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</si>
  <si>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</si>
  <si>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</si>
  <si>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</si>
  <si>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</si>
  <si>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</si>
  <si>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</si>
  <si>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</si>
  <si>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</si>
  <si>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</si>
  <si>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</si>
  <si>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</si>
  <si>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</si>
  <si>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</si>
  <si>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</si>
  <si>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</si>
  <si>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</si>
  <si>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</si>
  <si>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</si>
  <si>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</si>
  <si>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</si>
  <si>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</si>
  <si>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</si>
  <si>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</si>
  <si>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</si>
  <si>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</si>
  <si>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</si>
  <si>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</si>
  <si>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</si>
  <si>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</si>
  <si>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</si>
  <si>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</si>
  <si>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</si>
  <si>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</si>
  <si>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</si>
  <si>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</si>
  <si>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</si>
  <si>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</si>
  <si>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</si>
  <si>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</si>
  <si>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</si>
  <si>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</si>
  <si>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</si>
  <si>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</si>
  <si>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</si>
  <si>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</si>
  <si>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</si>
  <si>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</si>
  <si>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</si>
  <si>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</si>
  <si>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</si>
  <si>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</si>
  <si>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</si>
  <si>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</si>
  <si>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</si>
  <si>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</si>
  <si>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</si>
  <si>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</si>
  <si>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</si>
  <si>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</si>
  <si>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</si>
  <si>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</si>
  <si>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</si>
  <si>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</si>
  <si>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</si>
  <si>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</si>
  <si>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</si>
  <si>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</si>
  <si>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</si>
  <si>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</si>
  <si>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</si>
  <si>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</si>
  <si>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</si>
  <si>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</si>
  <si>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</si>
  <si>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</si>
  <si>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</si>
  <si>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</si>
  <si>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</si>
  <si>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</si>
  <si>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</si>
  <si>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</si>
  <si>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</si>
  <si>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</si>
  <si>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</si>
  <si>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</si>
  <si>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</si>
  <si>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</si>
  <si>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</si>
  <si>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</si>
  <si>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</si>
  <si>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</si>
  <si>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</si>
  <si>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</si>
  <si>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</si>
  <si>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</si>
  <si>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</si>
  <si>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</si>
  <si>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</si>
  <si>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</si>
  <si>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</si>
  <si>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</si>
  <si>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</si>
  <si>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</si>
  <si>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</si>
  <si>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</si>
  <si>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</si>
  <si>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</si>
  <si>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</si>
  <si>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</si>
  <si>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</si>
  <si>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</si>
  <si>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</si>
  <si>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</si>
  <si>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</si>
  <si>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</si>
  <si>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</si>
  <si>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</si>
  <si>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</si>
  <si>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</si>
  <si>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</si>
  <si>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</si>
  <si>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</si>
  <si>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</si>
  <si>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</si>
  <si>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</si>
  <si>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</si>
  <si>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</si>
  <si>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</si>
  <si>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</si>
  <si>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</si>
  <si>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</si>
  <si>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</si>
  <si>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</si>
  <si>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</si>
  <si>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</si>
  <si>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</si>
  <si>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</si>
  <si>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</si>
  <si>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</si>
  <si>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</si>
  <si>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</si>
  <si>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</si>
  <si>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</si>
  <si>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</si>
  <si>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</si>
  <si>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</si>
  <si>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</si>
  <si>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</si>
  <si>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</si>
  <si>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</si>
  <si>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</si>
  <si>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</si>
  <si>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</si>
  <si>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</si>
  <si>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</si>
  <si>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</si>
  <si>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</si>
  <si>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</si>
  <si>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</si>
  <si>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</si>
  <si>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</si>
  <si>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</si>
  <si>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</si>
  <si>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</si>
  <si>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</si>
  <si>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</si>
  <si>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</si>
  <si>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</si>
  <si>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</si>
  <si>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</si>
  <si>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</si>
  <si>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</si>
  <si>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</si>
  <si>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</si>
  <si>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</si>
  <si>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</si>
  <si>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</si>
  <si>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</si>
  <si>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</si>
  <si>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</si>
  <si>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</si>
  <si>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</si>
  <si>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</si>
  <si>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</si>
  <si>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</si>
  <si>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</si>
  <si>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</si>
  <si>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</si>
  <si>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</si>
  <si>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</si>
  <si>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</si>
  <si>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</si>
  <si>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</si>
  <si>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</si>
  <si>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</si>
  <si>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</si>
  <si>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</si>
  <si>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</si>
  <si>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</si>
  <si>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</si>
  <si>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</si>
  <si>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</si>
  <si>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</si>
  <si>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</si>
  <si>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</si>
  <si>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</si>
  <si>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</si>
  <si>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</si>
  <si>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</si>
  <si>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</si>
  <si>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</si>
  <si>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</si>
  <si>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</si>
  <si>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</si>
  <si>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</si>
  <si>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</si>
  <si>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</si>
  <si>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</si>
  <si>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</si>
  <si>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</si>
  <si>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</si>
  <si>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</si>
  <si>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</si>
  <si>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</si>
  <si>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</si>
  <si>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</si>
  <si>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</si>
  <si>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</si>
  <si>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</si>
  <si>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</si>
  <si>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</si>
  <si>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</si>
  <si>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</si>
  <si>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</si>
  <si>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</si>
  <si>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</si>
  <si>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</si>
  <si>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</si>
  <si>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</si>
  <si>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</si>
  <si>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</si>
  <si>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</si>
  <si>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</si>
  <si>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</si>
  <si>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</si>
  <si>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</si>
  <si>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</si>
  <si>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</si>
  <si>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</si>
  <si>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</si>
  <si>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</si>
  <si>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</si>
  <si>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</si>
  <si>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</si>
  <si>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</si>
  <si>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</si>
  <si>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</si>
  <si>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</si>
  <si>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</si>
  <si>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</si>
  <si>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</si>
  <si>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</si>
  <si>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</si>
  <si>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</si>
  <si>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</si>
  <si>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</si>
  <si>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</si>
  <si>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</si>
  <si>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</si>
  <si>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</si>
  <si>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</si>
  <si>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</si>
  <si>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</si>
  <si>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</si>
  <si>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</si>
  <si>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</si>
  <si>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</si>
  <si>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</si>
  <si>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</si>
  <si>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</si>
  <si>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</si>
  <si>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</si>
  <si>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</si>
  <si>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</si>
  <si>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</si>
  <si>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</si>
  <si>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</si>
  <si>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</si>
  <si>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</si>
  <si>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</si>
  <si>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</si>
  <si>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</si>
  <si>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</si>
  <si>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</si>
  <si>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</si>
  <si>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</si>
  <si>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</si>
  <si>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</si>
  <si>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</si>
  <si>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</si>
  <si>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</si>
  <si>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</si>
  <si>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</si>
  <si>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</si>
  <si>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</si>
  <si>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</si>
  <si>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</si>
  <si>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</si>
  <si>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</si>
  <si>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</si>
  <si>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</si>
  <si>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</si>
  <si>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</si>
  <si>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</si>
  <si>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</si>
  <si>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</si>
  <si>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</si>
  <si>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</si>
  <si>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</si>
  <si>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</si>
  <si>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</si>
  <si>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</si>
  <si>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</si>
  <si>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</si>
  <si>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</si>
  <si>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</si>
  <si>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</si>
  <si>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</si>
  <si>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</si>
  <si>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</si>
  <si>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</si>
  <si>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</si>
  <si>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</si>
  <si>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</si>
  <si>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</si>
  <si>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</si>
  <si>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</si>
  <si>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</si>
  <si>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</si>
  <si>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</si>
  <si>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</si>
  <si>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</si>
  <si>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</si>
  <si>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</si>
  <si>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</si>
  <si>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</si>
  <si>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</si>
  <si>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</si>
  <si>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</si>
  <si>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</si>
  <si>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</si>
  <si>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</si>
  <si>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</si>
  <si>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</si>
  <si>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</si>
  <si>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</si>
  <si>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</si>
  <si>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</si>
  <si>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</si>
  <si>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</si>
  <si>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</si>
  <si>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</si>
  <si>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</si>
  <si>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</si>
  <si>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</si>
  <si>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</si>
  <si>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</si>
  <si>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</si>
  <si>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</si>
  <si>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</si>
  <si>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</si>
  <si>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</si>
  <si>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</si>
  <si>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</si>
  <si>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</si>
  <si>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</si>
  <si>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</si>
  <si>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</si>
  <si>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</si>
  <si>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</si>
  <si>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</si>
  <si>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</si>
  <si>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</si>
  <si>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</si>
  <si>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</si>
  <si>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</si>
  <si>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</si>
  <si>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</si>
  <si>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</si>
  <si>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</si>
  <si>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</si>
  <si>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</si>
  <si>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</si>
  <si>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</si>
  <si>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</si>
  <si>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</si>
  <si>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</si>
  <si>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</si>
  <si>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</si>
  <si>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</si>
  <si>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</si>
  <si>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</si>
  <si>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</si>
  <si>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</si>
  <si>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</si>
  <si>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</si>
  <si>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</si>
  <si>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</si>
  <si>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</si>
  <si>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</si>
  <si>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</si>
  <si>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</si>
  <si>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</si>
  <si>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</si>
  <si>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</si>
  <si>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</si>
  <si>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</si>
  <si>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</si>
  <si>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</si>
  <si>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</si>
  <si>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</si>
  <si>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</si>
  <si>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</si>
  <si>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</si>
  <si>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</si>
  <si>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</si>
  <si>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</si>
  <si>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</si>
  <si>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</si>
  <si>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</si>
  <si>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</si>
  <si>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</si>
  <si>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</si>
  <si>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</si>
  <si>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</si>
  <si>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</si>
  <si>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</si>
  <si>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</si>
  <si>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</si>
  <si>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</si>
  <si>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</si>
  <si>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</si>
  <si>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</si>
  <si>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</si>
  <si>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</si>
  <si>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</si>
  <si>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</si>
  <si>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</si>
  <si>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</si>
  <si>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</si>
  <si>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</si>
  <si>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</si>
  <si>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</si>
  <si>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</si>
  <si>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</si>
  <si>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</si>
  <si>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</si>
  <si>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</si>
  <si>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</si>
  <si>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</si>
  <si>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</si>
  <si>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</si>
  <si>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</si>
  <si>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</si>
  <si>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</si>
  <si>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</si>
  <si>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</si>
  <si>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</si>
  <si>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</si>
  <si>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</si>
  <si>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</si>
  <si>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</si>
  <si>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</si>
  <si>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</si>
  <si>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</si>
  <si>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</si>
  <si>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</si>
  <si>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</si>
  <si>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</si>
  <si>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</si>
  <si>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</si>
  <si>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</si>
  <si>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</si>
  <si>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</si>
  <si>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</si>
  <si>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</si>
  <si>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</si>
  <si>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</si>
  <si>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</si>
  <si>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</si>
  <si>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</si>
  <si>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</si>
  <si>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</si>
  <si>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</si>
  <si>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</si>
  <si>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</si>
  <si>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</si>
  <si>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</si>
  <si>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</si>
  <si>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</si>
  <si>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</si>
  <si>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</si>
  <si>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</si>
  <si>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</si>
  <si>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</si>
  <si>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</si>
  <si>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</si>
  <si>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</si>
  <si>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</si>
  <si>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</si>
  <si>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</si>
  <si>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</si>
  <si>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</si>
  <si>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</si>
  <si>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</si>
  <si>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</si>
  <si>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</si>
  <si>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</si>
  <si>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</si>
  <si>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</si>
  <si>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</si>
  <si>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</si>
  <si>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</si>
  <si>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</si>
  <si>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</si>
  <si>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</si>
  <si>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</si>
  <si>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</si>
  <si>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</si>
  <si>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</si>
  <si>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</si>
  <si>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</si>
  <si>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</si>
  <si>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</si>
  <si>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</si>
  <si>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</si>
  <si>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</si>
  <si>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</si>
  <si>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</si>
  <si>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</si>
  <si>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</si>
  <si>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</si>
  <si>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</si>
  <si>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</si>
  <si>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</si>
  <si>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</si>
  <si>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</si>
  <si>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</si>
  <si>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</si>
  <si>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</si>
  <si>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</si>
  <si>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</si>
  <si>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</si>
  <si>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</si>
  <si>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</si>
  <si>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</si>
  <si>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</si>
  <si>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</si>
  <si>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</si>
  <si>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</si>
  <si>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</si>
  <si>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</si>
  <si>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</si>
  <si>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</si>
  <si>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</si>
  <si>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</si>
  <si>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</si>
  <si>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</si>
  <si>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</si>
  <si>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</si>
  <si>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</si>
  <si>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</si>
  <si>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</si>
  <si>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</si>
  <si>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</si>
  <si>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</si>
  <si>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</si>
  <si>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</si>
  <si>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</si>
  <si>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</si>
  <si>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</si>
  <si>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</si>
  <si>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</si>
  <si>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</si>
  <si>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</si>
  <si>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</si>
  <si>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</si>
  <si>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</si>
  <si>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</si>
  <si>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</si>
  <si>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</si>
  <si>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</si>
  <si>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</si>
  <si>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</si>
  <si>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</si>
  <si>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</si>
  <si>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</si>
  <si>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</si>
  <si>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</si>
  <si>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</si>
  <si>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</si>
  <si>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</si>
  <si>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</si>
  <si>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</si>
  <si>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</si>
  <si>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</si>
  <si>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</si>
  <si>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</si>
  <si>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</si>
  <si>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</si>
  <si>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</si>
  <si>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</si>
  <si>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</si>
  <si>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</si>
  <si>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</si>
  <si>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</si>
  <si>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</si>
  <si>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</si>
  <si>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</si>
  <si>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</si>
  <si>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</si>
  <si>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</si>
  <si>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</si>
  <si>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</si>
  <si>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</si>
  <si>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</si>
  <si>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</si>
  <si>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</si>
  <si>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</si>
  <si>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</si>
  <si>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</si>
  <si>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</si>
  <si>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</si>
  <si>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</si>
  <si>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</si>
  <si>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</si>
  <si>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</si>
  <si>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</si>
  <si>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</si>
  <si>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</si>
  <si>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</si>
  <si>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</si>
  <si>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</si>
  <si>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</si>
  <si>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</si>
  <si>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</si>
  <si>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</si>
  <si>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</si>
  <si>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</si>
  <si>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</si>
  <si>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</si>
  <si>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</si>
  <si>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</si>
  <si>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</si>
  <si>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</si>
  <si>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</si>
  <si>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</si>
  <si>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</si>
  <si>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</si>
  <si>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</si>
  <si>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</si>
  <si>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</si>
  <si>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</si>
  <si>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</si>
  <si>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</si>
  <si>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</si>
  <si>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</si>
  <si>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</si>
  <si>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</si>
  <si>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</si>
  <si>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</si>
  <si>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</si>
  <si>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</si>
  <si>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</si>
  <si>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</si>
  <si>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</si>
  <si>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</si>
  <si>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</si>
  <si>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</si>
  <si>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</si>
  <si>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</si>
  <si>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</si>
  <si>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</si>
  <si>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</si>
  <si>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</si>
  <si>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</si>
  <si>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</si>
  <si>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</si>
  <si>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</si>
  <si>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</si>
  <si>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</si>
  <si>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</si>
  <si>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</si>
  <si>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</si>
  <si>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</si>
  <si>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</si>
  <si>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</si>
  <si>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</si>
  <si>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</si>
  <si>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</si>
  <si>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</si>
  <si>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</si>
  <si>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</si>
  <si>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</si>
  <si>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</si>
  <si>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</si>
  <si>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</si>
  <si>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</si>
  <si>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</si>
  <si>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</si>
  <si>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</si>
  <si>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</si>
  <si>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</si>
  <si>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</si>
  <si>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</si>
  <si>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</si>
  <si>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</si>
  <si>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</si>
  <si>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</si>
  <si>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</si>
  <si>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</si>
  <si>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</si>
  <si>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</si>
  <si>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</si>
  <si>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</si>
  <si>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</si>
  <si>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</si>
  <si>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</si>
  <si>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</si>
  <si>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</si>
  <si>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</si>
  <si>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</si>
  <si>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</si>
  <si>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</si>
  <si>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</si>
  <si>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</si>
  <si>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</si>
  <si>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</si>
  <si>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</si>
  <si>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</si>
  <si>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</si>
  <si>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</si>
  <si>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</si>
  <si>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</si>
  <si>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</si>
  <si>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</si>
  <si>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</si>
  <si>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</si>
  <si>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</si>
  <si>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</si>
  <si>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</si>
  <si>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</si>
  <si>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</si>
  <si>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</si>
  <si>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</si>
  <si>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</si>
  <si>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</si>
  <si>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</si>
  <si>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</si>
  <si>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</si>
  <si>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</si>
  <si>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</si>
  <si>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</si>
  <si>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</si>
  <si>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</si>
  <si>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</si>
  <si>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</si>
  <si>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</si>
  <si>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</si>
  <si>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</si>
  <si>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</si>
  <si>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</si>
  <si>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</si>
  <si>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</si>
  <si>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</si>
  <si>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</si>
  <si>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</si>
  <si>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</si>
  <si>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</si>
  <si>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</si>
  <si>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</si>
  <si>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</si>
  <si>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</si>
  <si>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</si>
  <si>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</si>
  <si>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</si>
  <si>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</si>
  <si>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</si>
  <si>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</si>
  <si>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</si>
  <si>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</si>
  <si>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</si>
  <si>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</si>
  <si>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</si>
  <si>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</si>
  <si>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</si>
  <si>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</si>
  <si>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</si>
  <si>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</si>
  <si>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</si>
  <si>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</si>
  <si>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</si>
  <si>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</si>
  <si>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</si>
  <si>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</si>
  <si>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</si>
  <si>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</si>
  <si>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</si>
  <si>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</si>
  <si>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</si>
  <si>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</si>
  <si>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</si>
  <si>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</si>
  <si>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</si>
  <si>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</si>
  <si>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</si>
  <si>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</si>
  <si>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</si>
  <si>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</si>
  <si>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</si>
  <si>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</si>
  <si>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</si>
  <si>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</si>
  <si>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</si>
  <si>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</si>
  <si>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</si>
  <si>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</si>
  <si>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</si>
  <si>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</si>
  <si>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</si>
  <si>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</si>
  <si>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</si>
  <si>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</si>
  <si>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</si>
  <si>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</si>
  <si>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</si>
  <si>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</si>
  <si>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</si>
  <si>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</si>
  <si>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</si>
  <si>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</si>
  <si>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</si>
  <si>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</si>
  <si>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</si>
  <si>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</si>
  <si>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</si>
  <si>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</si>
  <si>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</si>
  <si>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</si>
  <si>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</si>
  <si>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</si>
  <si>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</si>
  <si>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</si>
  <si>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</si>
  <si>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</si>
  <si>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</si>
  <si>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</si>
  <si>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</si>
  <si>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</si>
  <si>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</si>
  <si>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</si>
  <si>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</si>
  <si>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</si>
  <si>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</si>
  <si>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</si>
  <si>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</si>
  <si>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</si>
  <si>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</si>
  <si>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</si>
  <si>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</si>
  <si>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</si>
  <si>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</si>
  <si>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</si>
  <si>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</si>
  <si>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</si>
  <si>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</si>
  <si>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</si>
  <si>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</si>
  <si>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</si>
  <si>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</si>
  <si>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</si>
  <si>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</si>
  <si>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</si>
  <si>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</si>
  <si>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</si>
  <si>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</si>
  <si>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</si>
  <si>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</si>
  <si>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</si>
  <si>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</si>
  <si>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</si>
  <si>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</si>
  <si>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</si>
  <si>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</si>
  <si>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</si>
  <si>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</si>
  <si>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</si>
  <si>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</si>
  <si>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</si>
  <si>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</si>
  <si>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</si>
  <si>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</si>
  <si>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</si>
  <si>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</si>
  <si>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</si>
  <si>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</si>
  <si>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</si>
  <si>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</si>
  <si>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</si>
  <si>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</si>
  <si>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</si>
  <si>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</si>
  <si>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</si>
  <si>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</si>
  <si>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</si>
  <si>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</si>
  <si>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</si>
  <si>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</si>
  <si>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</si>
  <si>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</si>
  <si>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</si>
  <si>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</si>
  <si>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</si>
  <si>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</si>
  <si>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</si>
  <si>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</si>
  <si>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</si>
  <si>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</si>
  <si>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</si>
  <si>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</si>
  <si>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</si>
  <si>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</si>
  <si>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</si>
  <si>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</si>
  <si>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</si>
  <si>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</si>
  <si>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</si>
  <si>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</si>
  <si>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</si>
  <si>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</si>
  <si>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</si>
  <si>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</si>
  <si>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</si>
  <si>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</si>
  <si>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</si>
  <si>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</si>
  <si>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</si>
  <si>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</si>
  <si>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</si>
  <si>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</si>
  <si>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</si>
  <si>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</si>
  <si>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</si>
  <si>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</si>
  <si>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</si>
  <si>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</si>
  <si>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</si>
  <si>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</si>
  <si>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</si>
  <si>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</si>
  <si>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</si>
  <si>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</si>
  <si>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</si>
  <si>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</si>
  <si>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</si>
  <si>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</si>
  <si>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</si>
  <si>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</si>
  <si>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</si>
  <si>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</si>
  <si>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</si>
  <si>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</si>
  <si>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</si>
  <si>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</si>
  <si>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</si>
  <si>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</si>
  <si>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</si>
  <si>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</si>
  <si>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</si>
  <si>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</si>
  <si>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</si>
  <si>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</si>
  <si>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</si>
  <si>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</si>
  <si>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</si>
  <si>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</si>
  <si>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</si>
  <si>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</si>
  <si>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</si>
  <si>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</si>
  <si>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</si>
  <si>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</si>
  <si>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</si>
  <si>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</si>
  <si>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</si>
  <si>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</si>
  <si>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</si>
  <si>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</si>
  <si>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</si>
  <si>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</si>
  <si>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</si>
  <si>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</si>
  <si>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</si>
  <si>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</si>
  <si>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</si>
  <si>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</si>
  <si>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</si>
  <si>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</si>
  <si>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</si>
  <si>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</si>
  <si>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</si>
  <si>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</si>
  <si>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</si>
  <si>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</si>
  <si>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</si>
  <si>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</si>
  <si>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</si>
  <si>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</si>
  <si>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</si>
  <si>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</si>
  <si>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</si>
  <si>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</si>
  <si>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</si>
  <si>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</si>
  <si>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</si>
  <si>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</si>
  <si>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</si>
  <si>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</si>
  <si>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</si>
  <si>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</si>
  <si>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</si>
  <si>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</si>
  <si>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</si>
  <si>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</si>
  <si>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</si>
  <si>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</si>
  <si>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</si>
  <si>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</si>
  <si>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</si>
  <si>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</si>
  <si>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</si>
  <si>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</si>
  <si>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</si>
  <si>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</si>
  <si>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</si>
  <si>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</si>
  <si>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</si>
  <si>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</si>
  <si>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</si>
  <si>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</si>
  <si>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</si>
  <si>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</si>
  <si>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</si>
  <si>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</si>
  <si>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</si>
  <si>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</si>
  <si>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</si>
  <si>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</si>
  <si>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</si>
  <si>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</si>
  <si>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</si>
  <si>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</si>
  <si>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</si>
  <si>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</si>
  <si>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</si>
  <si>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</si>
  <si>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</si>
  <si>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</si>
  <si>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</si>
  <si>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</si>
  <si>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</si>
  <si>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</si>
  <si>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</si>
  <si>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</si>
  <si>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</si>
  <si>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</si>
  <si>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</si>
  <si>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</si>
  <si>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</si>
  <si>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</si>
  <si>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</si>
  <si>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</si>
  <si>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</si>
  <si>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</si>
  <si>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</si>
  <si>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</si>
  <si>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</si>
  <si>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</si>
  <si>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</si>
  <si>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</si>
  <si>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</si>
  <si>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</si>
  <si>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</si>
  <si>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</si>
  <si>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</si>
  <si>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</si>
  <si>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</si>
  <si>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</si>
  <si>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</si>
  <si>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</si>
  <si>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</si>
  <si>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</si>
  <si>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</si>
  <si>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</si>
  <si>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</si>
  <si>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</si>
  <si>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</si>
  <si>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</si>
  <si>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</si>
  <si>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</si>
  <si>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</si>
  <si>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</si>
  <si>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</si>
  <si>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</si>
  <si>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</si>
  <si>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</si>
  <si>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</si>
  <si>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</si>
  <si>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</si>
  <si>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</si>
  <si>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</si>
  <si>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</si>
  <si>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</si>
  <si>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</si>
  <si>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</si>
  <si>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</si>
  <si>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</si>
  <si>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</si>
  <si>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</si>
  <si>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</si>
  <si>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</si>
  <si>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</si>
  <si>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</si>
  <si>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</si>
  <si>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</si>
  <si>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</si>
  <si>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</si>
  <si>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</si>
  <si>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</si>
  <si>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</si>
  <si>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</si>
  <si>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</si>
  <si>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</si>
  <si>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</si>
  <si>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</si>
  <si>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</si>
  <si>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</si>
  <si>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</si>
  <si>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</si>
  <si>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</si>
  <si>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</si>
  <si>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</si>
  <si>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</si>
  <si>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</si>
  <si>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</si>
  <si>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</si>
  <si>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</si>
  <si>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</si>
  <si>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</si>
  <si>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</si>
  <si>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</si>
  <si>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</si>
  <si>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</si>
  <si>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</si>
  <si>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</si>
  <si>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</si>
  <si>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</si>
  <si>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</si>
  <si>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</si>
  <si>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</si>
  <si>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</si>
  <si>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</si>
  <si>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</si>
  <si>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</si>
  <si>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</si>
  <si>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</si>
  <si>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</si>
  <si>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</si>
  <si>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</si>
  <si>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</si>
  <si>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</si>
  <si>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</si>
  <si>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</si>
  <si>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</si>
  <si>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</si>
  <si>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</si>
  <si>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</si>
  <si>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</si>
  <si>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</si>
  <si>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</si>
  <si>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</si>
  <si>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</si>
  <si>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</si>
  <si>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</si>
  <si>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</si>
  <si>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</si>
  <si>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</si>
  <si>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</si>
  <si>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</si>
  <si>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</si>
  <si>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</si>
  <si>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</si>
  <si>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</si>
  <si>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</si>
  <si>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</si>
  <si>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</si>
  <si>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</si>
  <si>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</si>
  <si>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</si>
  <si>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</si>
  <si>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</si>
  <si>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</si>
  <si>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</si>
  <si>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</si>
  <si>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</si>
  <si>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</si>
  <si>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</si>
  <si>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</si>
  <si>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</si>
  <si>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</si>
  <si>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</si>
  <si>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</si>
  <si>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</si>
  <si>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</si>
  <si>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</si>
  <si>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</si>
  <si>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</si>
  <si>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</si>
  <si>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</si>
  <si>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</si>
  <si>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</si>
  <si>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</si>
  <si>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</si>
  <si>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</si>
  <si>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</si>
  <si>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</si>
  <si>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</si>
  <si>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</si>
  <si>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</si>
  <si>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</si>
  <si>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</si>
  <si>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</si>
  <si>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</si>
  <si>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</si>
  <si>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</si>
  <si>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</si>
  <si>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</si>
  <si>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</si>
  <si>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</si>
  <si>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</si>
  <si>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</si>
  <si>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</si>
  <si>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</si>
  <si>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</si>
  <si>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</si>
  <si>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</si>
  <si>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</si>
  <si>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</si>
  <si>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</si>
  <si>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</si>
  <si>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</si>
  <si>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</si>
  <si>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</si>
  <si>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</si>
  <si>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</si>
  <si>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</si>
  <si>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</si>
  <si>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</si>
  <si>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</si>
  <si>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</si>
  <si>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</si>
  <si>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</si>
  <si>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</si>
  <si>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</si>
  <si>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</si>
  <si>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</si>
  <si>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</si>
  <si>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</si>
  <si>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</si>
  <si>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</si>
  <si>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</si>
  <si>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</si>
  <si>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</si>
  <si>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</si>
  <si>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</si>
  <si>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</si>
  <si>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</si>
  <si>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</si>
  <si>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</si>
  <si>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</si>
  <si>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</si>
  <si>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</si>
  <si>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</si>
  <si>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</si>
  <si>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</si>
  <si>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</si>
  <si>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</si>
  <si>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</si>
  <si>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</si>
  <si>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</si>
  <si>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</si>
  <si>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</si>
  <si>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</si>
  <si>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</si>
  <si>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</si>
  <si>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</si>
  <si>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</si>
  <si>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</si>
  <si>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</si>
  <si>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</si>
  <si>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</si>
  <si>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</si>
  <si>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</si>
  <si>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</si>
  <si>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</si>
  <si>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</si>
  <si>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</si>
  <si>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</si>
  <si>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</si>
  <si>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</si>
  <si>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</si>
  <si>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</si>
  <si>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</si>
  <si>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</si>
  <si>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</si>
  <si>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</si>
  <si>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</si>
  <si>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</si>
  <si>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</si>
  <si>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</si>
  <si>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</si>
  <si>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</si>
  <si>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</si>
  <si>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</si>
  <si>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</si>
  <si>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</si>
  <si>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</si>
  <si>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</si>
  <si>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</si>
  <si>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</si>
  <si>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</si>
  <si>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</si>
  <si>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</si>
  <si>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</si>
  <si>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</si>
  <si>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</si>
  <si>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</si>
  <si>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</si>
  <si>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</si>
  <si>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</si>
  <si>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</si>
  <si>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</si>
  <si>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</si>
  <si>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</si>
  <si>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</si>
  <si>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</si>
  <si>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</si>
  <si>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</si>
  <si>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</si>
  <si>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</si>
  <si>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</si>
  <si>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</si>
  <si>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</si>
  <si>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</si>
  <si>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</si>
  <si>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</si>
  <si>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</si>
  <si>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</si>
  <si>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</si>
  <si>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</si>
  <si>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</si>
  <si>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</si>
  <si>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</si>
  <si>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</si>
  <si>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</si>
  <si>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</si>
  <si>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</si>
  <si>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</si>
  <si>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</si>
  <si>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</si>
  <si>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</si>
  <si>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</si>
  <si>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</si>
  <si>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</si>
  <si>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</si>
  <si>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</si>
  <si>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</si>
  <si>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</si>
  <si>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</si>
  <si>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</si>
  <si>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</si>
  <si>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</si>
  <si>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</si>
  <si>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</si>
  <si>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</si>
  <si>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</si>
  <si>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</si>
  <si>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</si>
  <si>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</si>
  <si>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</si>
  <si>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</si>
  <si>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</si>
  <si>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</si>
  <si>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</si>
  <si>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</si>
  <si>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</si>
  <si>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</si>
  <si>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</si>
  <si>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</si>
  <si>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</si>
  <si>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</si>
  <si>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</si>
  <si>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</si>
  <si>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</si>
  <si>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</si>
  <si>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</si>
  <si>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</si>
  <si>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</si>
  <si>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</si>
  <si>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</si>
  <si>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</si>
  <si>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</si>
  <si>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</si>
  <si>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</si>
  <si>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</si>
  <si>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</si>
  <si>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</si>
  <si>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</si>
  <si>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</si>
  <si>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</si>
  <si>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</si>
  <si>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</si>
  <si>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</si>
  <si>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</si>
  <si>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</si>
  <si>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</si>
  <si>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</si>
  <si>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</si>
  <si>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</si>
  <si>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</si>
  <si>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</si>
  <si>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</si>
  <si>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</si>
  <si>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</si>
  <si>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</si>
  <si>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</si>
  <si>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</si>
  <si>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</si>
  <si>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</si>
  <si>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</si>
  <si>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</si>
  <si>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</si>
  <si>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</si>
  <si>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</si>
  <si>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</si>
  <si>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</si>
  <si>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</si>
  <si>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</si>
  <si>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</si>
  <si>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</si>
  <si>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</si>
  <si>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</si>
  <si>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</si>
  <si>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</si>
  <si>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</si>
  <si>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</si>
  <si>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</si>
  <si>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</si>
  <si>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</si>
  <si>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</si>
  <si>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</si>
  <si>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</si>
  <si>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</si>
  <si>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</si>
  <si>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</si>
  <si>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</si>
  <si>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</si>
  <si>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</si>
  <si>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</si>
  <si>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</si>
  <si>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</si>
  <si>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</si>
  <si>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</si>
  <si>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</si>
  <si>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</si>
  <si>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</si>
  <si>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</si>
  <si>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</si>
  <si>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</si>
  <si>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</si>
  <si>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</si>
  <si>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</si>
  <si>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</si>
  <si>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</si>
  <si>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</si>
  <si>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</si>
  <si>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</si>
  <si>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</si>
  <si>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</si>
  <si>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</si>
  <si>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</si>
  <si>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</si>
  <si>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</si>
  <si>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</si>
  <si>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</si>
  <si>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</si>
  <si>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</si>
  <si>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</si>
  <si>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</si>
  <si>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</si>
  <si>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</si>
  <si>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</si>
  <si>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</si>
  <si>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</si>
  <si>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</si>
  <si>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</si>
  <si>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</si>
  <si>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</si>
  <si>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</si>
  <si>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</si>
  <si>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</si>
  <si>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</si>
  <si>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</si>
  <si>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</si>
  <si>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</si>
  <si>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</si>
  <si>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</si>
  <si>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</si>
  <si>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</si>
  <si>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</si>
  <si>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</si>
  <si>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</si>
  <si>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</si>
  <si>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</si>
  <si>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</si>
  <si>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</si>
  <si>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</si>
  <si>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</si>
  <si>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</si>
  <si>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</si>
  <si>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</si>
  <si>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</si>
  <si>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</si>
  <si>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</si>
  <si>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</si>
  <si>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</si>
  <si>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</si>
  <si>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</si>
  <si>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</si>
  <si>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</si>
  <si>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</si>
  <si>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</si>
  <si>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</si>
  <si>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</si>
  <si>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</si>
  <si>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</si>
  <si>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</si>
  <si>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</si>
  <si>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</si>
  <si>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</si>
  <si>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</si>
  <si>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</si>
  <si>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</si>
  <si>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</si>
  <si>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</si>
  <si>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</si>
  <si>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</si>
  <si>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</si>
  <si>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</si>
  <si>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</si>
  <si>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</si>
  <si>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</si>
  <si>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</si>
  <si>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</si>
  <si>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</si>
  <si>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</si>
  <si>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</si>
  <si>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</si>
  <si>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</si>
  <si>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</si>
  <si>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</si>
  <si>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</si>
  <si>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</si>
  <si>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</si>
  <si>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</si>
  <si>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</si>
  <si>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</si>
  <si>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</si>
  <si>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</si>
  <si>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</si>
  <si>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</si>
  <si>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</si>
  <si>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</si>
  <si>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</si>
  <si>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</si>
  <si>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</si>
  <si>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</si>
  <si>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</si>
  <si>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</si>
  <si>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</si>
  <si>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</si>
  <si>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</si>
  <si>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</si>
  <si>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</si>
  <si>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</si>
  <si>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</si>
  <si>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</si>
  <si>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</si>
  <si>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</si>
  <si>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</si>
  <si>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</si>
  <si>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</si>
  <si>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</si>
  <si>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</si>
  <si>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</si>
  <si>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</si>
  <si>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</si>
  <si>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</si>
  <si>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</si>
  <si>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</si>
  <si>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</si>
  <si>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</si>
  <si>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</si>
  <si>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</si>
  <si>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</si>
  <si>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</si>
  <si>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</si>
  <si>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</si>
  <si>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</si>
  <si>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</si>
  <si>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</si>
  <si>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</si>
  <si>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</si>
  <si>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</si>
  <si>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</si>
  <si>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</si>
  <si>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</si>
  <si>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</si>
  <si>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</si>
  <si>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</si>
  <si>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</si>
  <si>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</si>
  <si>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</si>
  <si>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</si>
  <si>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</si>
  <si>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</si>
  <si>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</si>
  <si>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</si>
  <si>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</si>
  <si>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</si>
  <si>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</si>
  <si>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</si>
  <si>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</si>
  <si>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</si>
  <si>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</si>
  <si>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</si>
  <si>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</si>
  <si>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</si>
  <si>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</si>
  <si>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</si>
  <si>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</si>
  <si>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</si>
  <si>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</si>
  <si>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</si>
  <si>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</si>
  <si>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</si>
  <si>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</si>
  <si>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</si>
  <si>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</si>
  <si>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</si>
  <si>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</si>
  <si>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</si>
  <si>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</si>
  <si>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</si>
  <si>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</si>
  <si>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</si>
  <si>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</si>
  <si>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</si>
  <si>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</si>
  <si>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</si>
  <si>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</si>
  <si>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</si>
  <si>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</si>
  <si>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</si>
  <si>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</si>
  <si>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</si>
  <si>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</si>
  <si>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</si>
  <si>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</si>
  <si>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</si>
  <si>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</si>
  <si>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</si>
  <si>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</si>
  <si>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</si>
  <si>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</si>
  <si>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</si>
  <si>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</si>
  <si>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</si>
  <si>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</si>
  <si>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</si>
  <si>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</si>
  <si>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</si>
  <si>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</si>
  <si>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</si>
  <si>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</si>
  <si>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</si>
  <si>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</si>
  <si>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</si>
  <si>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</si>
  <si>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</si>
  <si>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</si>
  <si>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</si>
  <si>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</si>
  <si>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</si>
  <si>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</si>
  <si>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</si>
  <si>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</si>
  <si>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</si>
  <si>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</si>
  <si>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</si>
  <si>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</si>
  <si>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</si>
  <si>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</si>
  <si>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</si>
  <si>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</si>
  <si>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</si>
  <si>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</si>
  <si>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</si>
  <si>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</si>
  <si>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</si>
  <si>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</si>
  <si>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</si>
  <si>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</si>
  <si>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</si>
  <si>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</si>
  <si>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</si>
  <si>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</si>
  <si>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</si>
  <si>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</si>
  <si>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</si>
  <si>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</si>
  <si>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</si>
  <si>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</si>
  <si>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</si>
  <si>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</si>
  <si>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</si>
  <si>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</si>
  <si>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</si>
  <si>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</si>
  <si>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</si>
  <si>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</si>
  <si>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</si>
  <si>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</si>
  <si>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</si>
  <si>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</si>
  <si>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</si>
  <si>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</si>
  <si>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</si>
  <si>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</si>
  <si>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</si>
  <si>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</si>
  <si>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</si>
  <si>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</si>
  <si>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</si>
  <si>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</si>
  <si>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</si>
  <si>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</si>
  <si>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</si>
  <si>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</si>
  <si>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</si>
  <si>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</si>
  <si>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</si>
  <si>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</si>
  <si>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</si>
  <si>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</si>
  <si>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</si>
  <si>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</si>
  <si>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</si>
  <si>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</si>
  <si>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</si>
  <si>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</si>
  <si>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</si>
  <si>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</si>
  <si>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</si>
  <si>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</si>
  <si>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</si>
  <si>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</si>
  <si>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</si>
  <si>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</si>
  <si>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</si>
  <si>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</si>
  <si>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</si>
  <si>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</si>
  <si>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</si>
  <si>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</si>
  <si>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</si>
  <si>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</si>
  <si>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</si>
  <si>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</si>
  <si>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</si>
  <si>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</si>
  <si>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</si>
  <si>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</si>
  <si>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</si>
  <si>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</si>
  <si>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</si>
  <si>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</si>
  <si>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</si>
  <si>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</si>
  <si>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</si>
  <si>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</si>
  <si>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</si>
  <si>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</si>
  <si>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</si>
  <si>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</si>
  <si>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</si>
  <si>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</si>
  <si>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</si>
  <si>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</si>
  <si>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</si>
  <si>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</si>
  <si>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</si>
  <si>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</si>
  <si>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</si>
  <si>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</si>
  <si>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</si>
  <si>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</si>
  <si>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</si>
  <si>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</si>
  <si>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</si>
  <si>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</si>
  <si>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</si>
  <si>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</si>
  <si>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</si>
  <si>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</si>
  <si>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</si>
  <si>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</si>
  <si>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</si>
  <si>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</si>
  <si>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</si>
  <si>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</si>
  <si>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</si>
  <si>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</si>
  <si>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</si>
  <si>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</si>
  <si>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</si>
  <si>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</si>
  <si>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</si>
  <si>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</si>
  <si>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</si>
  <si>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</si>
  <si>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</si>
  <si>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</si>
  <si>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</si>
  <si>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</si>
  <si>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</si>
  <si>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</si>
  <si>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</si>
  <si>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</si>
  <si>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</si>
  <si>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</si>
  <si>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</si>
  <si>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</si>
  <si>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</si>
  <si>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</si>
  <si>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</si>
  <si>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</si>
  <si>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</si>
  <si>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</si>
  <si>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</si>
  <si>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</si>
  <si>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</si>
  <si>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</si>
  <si>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</si>
  <si>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</si>
  <si>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</si>
  <si>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</si>
  <si>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</si>
  <si>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</si>
  <si>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</si>
  <si>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</si>
  <si>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</si>
  <si>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</si>
  <si>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</si>
  <si>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</si>
  <si>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</si>
  <si>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</si>
  <si>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</si>
  <si>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</si>
  <si>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</si>
  <si>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</si>
  <si>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</si>
  <si>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</si>
  <si>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</si>
  <si>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</si>
  <si>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</si>
  <si>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</si>
  <si>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</si>
  <si>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</si>
  <si>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</si>
  <si>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</si>
  <si>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</si>
  <si>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</si>
  <si>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</si>
  <si>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</si>
  <si>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</si>
  <si>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</si>
  <si>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</si>
  <si>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</si>
  <si>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</si>
  <si>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</si>
  <si>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</si>
  <si>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</si>
  <si>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</si>
  <si>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</si>
  <si>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</si>
  <si>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</si>
  <si>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</si>
  <si>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</si>
  <si>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</si>
  <si>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</si>
  <si>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</si>
  <si>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</si>
  <si>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</si>
  <si>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</si>
  <si>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</si>
  <si>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</si>
  <si>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</si>
  <si>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</si>
  <si>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</si>
  <si>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</si>
  <si>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</si>
  <si>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</si>
  <si>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</si>
  <si>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</si>
  <si>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</si>
  <si>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</si>
  <si>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</si>
  <si>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</si>
  <si>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</si>
  <si>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</si>
  <si>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</si>
  <si>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</si>
  <si>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</si>
  <si>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</si>
  <si>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</si>
  <si>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</si>
  <si>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</si>
  <si>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</si>
  <si>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</si>
  <si>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</si>
  <si>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</si>
  <si>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</si>
  <si>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</si>
  <si>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</si>
  <si>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</si>
  <si>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</si>
  <si>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</si>
  <si>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</si>
  <si>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</si>
  <si>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</si>
  <si>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</si>
  <si>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</si>
  <si>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</si>
  <si>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</si>
  <si>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</si>
  <si>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</si>
  <si>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</si>
  <si>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</si>
  <si>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</si>
  <si>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</si>
  <si>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</si>
  <si>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</si>
  <si>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</si>
  <si>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</si>
  <si>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</si>
  <si>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</si>
  <si>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</si>
  <si>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</si>
  <si>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</si>
  <si>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</si>
  <si>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</si>
  <si>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</si>
  <si>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</si>
  <si>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</si>
  <si>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</si>
  <si>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</si>
  <si>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</si>
  <si>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</si>
  <si>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</si>
  <si>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</si>
  <si>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</si>
  <si>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</si>
  <si>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</si>
  <si>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</si>
  <si>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</si>
  <si>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</si>
  <si>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</si>
  <si>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</si>
  <si>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</si>
  <si>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</si>
  <si>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</si>
  <si>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</si>
  <si>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</si>
  <si>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</si>
  <si>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</si>
  <si>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</si>
  <si>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</si>
  <si>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</si>
  <si>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</si>
  <si>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</si>
  <si>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</si>
  <si>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</si>
  <si>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</si>
  <si>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</si>
  <si>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</si>
  <si>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</si>
  <si>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</si>
  <si>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</si>
  <si>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</si>
  <si>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</si>
  <si>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</si>
  <si>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</si>
  <si>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</si>
  <si>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</si>
  <si>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</si>
  <si>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</si>
  <si>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</si>
  <si>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</si>
  <si>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</si>
  <si>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</si>
  <si>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</si>
  <si>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</si>
  <si>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</si>
  <si>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</si>
  <si>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</si>
  <si>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</si>
  <si>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</si>
  <si>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</si>
  <si>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</si>
  <si>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</si>
  <si>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</si>
  <si>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</si>
  <si>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</si>
  <si>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</si>
  <si>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</si>
  <si>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</si>
  <si>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</si>
  <si>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</si>
  <si>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</si>
  <si>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</si>
  <si>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</si>
  <si>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</si>
  <si>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</si>
  <si>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</si>
  <si>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</si>
  <si>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</si>
  <si>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</si>
  <si>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</si>
  <si>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</si>
  <si>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</si>
  <si>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</si>
  <si>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</si>
  <si>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</si>
  <si>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</si>
  <si>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</si>
  <si>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</si>
  <si>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</si>
  <si>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</si>
  <si>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</si>
  <si>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</si>
  <si>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</si>
  <si>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</si>
  <si>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</si>
  <si>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</si>
  <si>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</si>
  <si>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</si>
  <si>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</si>
  <si>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</si>
  <si>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</si>
  <si>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</si>
  <si>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</si>
  <si>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</si>
  <si>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</si>
  <si>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</si>
  <si>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</si>
  <si>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</si>
  <si>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</si>
  <si>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</si>
  <si>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</si>
  <si>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</si>
  <si>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</si>
  <si>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</si>
  <si>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</si>
  <si>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</si>
  <si>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</si>
  <si>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</si>
  <si>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</si>
  <si>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</si>
  <si>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</si>
  <si>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</si>
  <si>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</si>
  <si>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</si>
  <si>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</si>
  <si>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</si>
  <si>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</si>
  <si>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</si>
  <si>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</si>
  <si>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</si>
  <si>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</si>
  <si>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</si>
  <si>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</si>
  <si>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</si>
  <si>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</si>
  <si>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</si>
  <si>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</si>
  <si>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</si>
  <si>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</si>
  <si>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</si>
  <si>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</si>
  <si>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</si>
  <si>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</si>
  <si>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</si>
  <si>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</si>
  <si>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</si>
  <si>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</si>
  <si>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</si>
  <si>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</si>
  <si>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</si>
  <si>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</si>
  <si>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</si>
  <si>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</si>
  <si>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</si>
  <si>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</si>
  <si>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</si>
  <si>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</si>
  <si>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</si>
  <si>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</si>
  <si>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</si>
  <si>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</si>
  <si>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</si>
  <si>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</si>
  <si>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</si>
  <si>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</si>
  <si>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</si>
  <si>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</si>
  <si>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</si>
  <si>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</si>
  <si>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</si>
  <si>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</si>
  <si>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</si>
  <si>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</si>
  <si>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</si>
  <si>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</si>
  <si>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</si>
  <si>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</si>
  <si>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</si>
  <si>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</si>
  <si>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</si>
  <si>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</si>
  <si>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</si>
  <si>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</si>
  <si>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</si>
  <si>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</si>
  <si>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</si>
  <si>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</si>
  <si>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</si>
  <si>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</si>
  <si>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</si>
  <si>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</si>
  <si>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</si>
  <si>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</si>
  <si>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</si>
  <si>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</si>
  <si>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</si>
  <si>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</si>
  <si>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</si>
  <si>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</si>
  <si>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</si>
  <si>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</si>
  <si>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</si>
  <si>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</si>
  <si>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</si>
  <si>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</si>
  <si>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</si>
  <si>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</si>
  <si>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</si>
  <si>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</si>
  <si>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</si>
  <si>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</si>
  <si>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</si>
  <si>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</si>
  <si>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</si>
  <si>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</si>
  <si>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</si>
  <si>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</si>
  <si>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</si>
  <si>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</si>
  <si>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</si>
  <si>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</si>
  <si>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</si>
  <si>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</si>
  <si>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</si>
  <si>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</si>
  <si>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</si>
  <si>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</si>
  <si>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</si>
  <si>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</si>
  <si>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</si>
  <si>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</si>
  <si>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</si>
  <si>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</si>
  <si>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</si>
  <si>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</si>
  <si>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</si>
  <si>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</si>
  <si>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</si>
  <si>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</si>
  <si>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</si>
  <si>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</si>
  <si>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</si>
  <si>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</si>
  <si>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</si>
  <si>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</si>
  <si>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</si>
  <si>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</si>
  <si>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</si>
  <si>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</si>
  <si>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</si>
  <si>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</si>
  <si>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</si>
  <si>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</si>
  <si>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</si>
  <si>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</si>
  <si>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</si>
  <si>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</si>
  <si>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</si>
  <si>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</si>
  <si>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</si>
  <si>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</si>
  <si>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</si>
  <si>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</si>
  <si>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</si>
  <si>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</si>
  <si>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</si>
  <si>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</si>
  <si>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</si>
  <si>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</si>
  <si>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</si>
  <si>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</si>
  <si>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</si>
  <si>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</si>
  <si>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</si>
  <si>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</si>
  <si>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</si>
  <si>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</si>
  <si>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</si>
  <si>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</si>
  <si>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</si>
  <si>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</si>
  <si>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</si>
  <si>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</si>
  <si>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</si>
  <si>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</si>
  <si>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</si>
  <si>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</si>
  <si>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</si>
  <si>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</si>
  <si>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</si>
  <si>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</si>
  <si>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</si>
  <si>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</si>
  <si>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</si>
  <si>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</si>
  <si>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</si>
  <si>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</si>
  <si>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</si>
  <si>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</si>
  <si>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</si>
  <si>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</si>
  <si>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</si>
  <si>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</si>
  <si>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</si>
  <si>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</si>
  <si>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</si>
  <si>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</si>
  <si>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</si>
  <si>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</si>
  <si>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</si>
  <si>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</si>
  <si>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</si>
  <si>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</si>
  <si>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</si>
  <si>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</si>
  <si>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</si>
  <si>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</si>
  <si>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</si>
  <si>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</si>
  <si>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</si>
  <si>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</si>
  <si>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</si>
  <si>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</si>
  <si>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</si>
  <si>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</si>
  <si>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</si>
  <si>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</si>
  <si>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</si>
  <si>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</si>
  <si>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</si>
  <si>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</si>
  <si>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</si>
  <si>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</si>
  <si>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</si>
  <si>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</si>
  <si>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</si>
  <si>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</si>
  <si>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</si>
  <si>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</si>
  <si>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</si>
  <si>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</si>
  <si>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</si>
  <si>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</si>
  <si>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</si>
  <si>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</si>
  <si>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</si>
  <si>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</si>
  <si>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</si>
  <si>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</si>
  <si>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</si>
  <si>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</si>
  <si>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</si>
  <si>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</si>
  <si>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</si>
  <si>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</si>
  <si>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</si>
  <si>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</si>
  <si>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</si>
  <si>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</si>
  <si>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</si>
  <si>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</si>
  <si>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</si>
  <si>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</si>
  <si>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</si>
  <si>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</si>
  <si>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</si>
  <si>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</si>
  <si>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</si>
  <si>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</si>
  <si>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</si>
  <si>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</si>
  <si>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</si>
  <si>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</si>
  <si>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</si>
  <si>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</si>
  <si>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</si>
  <si>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</si>
  <si>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</si>
  <si>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</si>
  <si>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</si>
  <si>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</si>
  <si>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</si>
  <si>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</si>
  <si>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</si>
  <si>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</si>
  <si>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</si>
  <si>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</si>
  <si>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</si>
  <si>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</si>
  <si>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</si>
  <si>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</si>
  <si>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</si>
  <si>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</si>
  <si>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</si>
  <si>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</si>
  <si>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</si>
  <si>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</si>
  <si>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</si>
  <si>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</si>
  <si>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</si>
  <si>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</si>
  <si>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</si>
  <si>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</si>
  <si>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</si>
  <si>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</si>
  <si>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</si>
  <si>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</si>
  <si>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</si>
  <si>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</si>
  <si>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</si>
  <si>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</si>
  <si>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</si>
  <si>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</si>
  <si>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</si>
  <si>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</si>
  <si>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</si>
  <si>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</si>
  <si>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</si>
  <si>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</si>
  <si>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</si>
  <si>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</si>
  <si>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</si>
  <si>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</si>
  <si>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</si>
  <si>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</si>
  <si>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</si>
  <si>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</si>
  <si>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</si>
  <si>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</si>
  <si>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</si>
  <si>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</si>
  <si>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</si>
  <si>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</si>
  <si>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</si>
  <si>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</si>
  <si>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</si>
  <si>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</si>
  <si>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</si>
  <si>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</si>
  <si>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</si>
  <si>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</si>
  <si>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</si>
  <si>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</si>
  <si>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</si>
  <si>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</si>
  <si>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</si>
  <si>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</si>
  <si>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</si>
  <si>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</si>
  <si>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</si>
  <si>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</si>
  <si>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</si>
  <si>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</si>
  <si>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</si>
  <si>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</si>
  <si>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</si>
  <si>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</si>
  <si>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</si>
  <si>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</si>
  <si>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</si>
  <si>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</si>
  <si>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</si>
  <si>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</si>
  <si>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</si>
  <si>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</si>
  <si>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</si>
  <si>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</si>
  <si>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</si>
  <si>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</si>
  <si>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</si>
  <si>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</si>
  <si>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</si>
  <si>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</si>
  <si>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</si>
  <si>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</si>
  <si>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</si>
  <si>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</si>
  <si>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</si>
  <si>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</si>
  <si>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</si>
  <si>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</si>
  <si>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</si>
  <si>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</si>
  <si>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</si>
  <si>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</si>
  <si>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</si>
  <si>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</si>
  <si>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</si>
  <si>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</si>
  <si>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</si>
  <si>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</si>
  <si>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</si>
  <si>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</si>
  <si>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</si>
  <si>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</si>
  <si>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</si>
  <si>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</si>
  <si>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</si>
  <si>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</si>
  <si>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</si>
  <si>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</si>
  <si>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</si>
  <si>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</si>
  <si>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</si>
  <si>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</si>
  <si>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</si>
  <si>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</si>
  <si>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</si>
  <si>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</si>
  <si>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</si>
  <si>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</si>
  <si>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</si>
  <si>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</si>
  <si>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</si>
  <si>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</si>
  <si>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</si>
  <si>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</si>
  <si>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</si>
  <si>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</si>
  <si>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</si>
  <si>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</si>
  <si>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</si>
  <si>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</si>
  <si>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</si>
  <si>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</si>
  <si>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</si>
  <si>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</si>
  <si>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</si>
  <si>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</si>
  <si>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</si>
  <si>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</si>
  <si>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</si>
  <si>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</si>
  <si>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</si>
  <si>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</si>
  <si>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</si>
  <si>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</si>
  <si>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</si>
  <si>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</si>
  <si>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</si>
  <si>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</si>
  <si>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</si>
  <si>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</si>
  <si>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</si>
  <si>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</si>
  <si>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</si>
  <si>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</si>
  <si>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</si>
  <si>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</si>
  <si>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</si>
  <si>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</si>
  <si>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</si>
  <si>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</si>
  <si>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</si>
  <si>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</si>
  <si>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</si>
  <si>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</si>
  <si>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</si>
  <si>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</si>
  <si>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</si>
  <si>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</si>
  <si>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</si>
  <si>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</si>
  <si>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</si>
  <si>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</si>
  <si>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</si>
  <si>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</si>
  <si>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</si>
  <si>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</si>
  <si>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</si>
  <si>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</si>
  <si>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</si>
  <si>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</si>
  <si>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</si>
  <si>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</si>
  <si>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</si>
  <si>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</si>
  <si>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</si>
  <si>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</si>
  <si>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</si>
  <si>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</si>
  <si>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</si>
  <si>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</si>
  <si>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</si>
  <si>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</si>
  <si>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</si>
  <si>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</si>
  <si>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</si>
  <si>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</si>
  <si>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</si>
  <si>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</si>
  <si>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</si>
  <si>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</si>
  <si>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</si>
  <si>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</si>
  <si>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</si>
  <si>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</si>
  <si>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</si>
  <si>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</si>
  <si>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</si>
  <si>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</si>
  <si>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</si>
  <si>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</si>
  <si>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</si>
  <si>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</si>
  <si>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</si>
  <si>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</si>
  <si>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</si>
  <si>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</si>
  <si>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</si>
  <si>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</si>
  <si>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</si>
  <si>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</si>
  <si>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</si>
  <si>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</si>
  <si>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</si>
  <si>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</si>
  <si>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</si>
  <si>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</si>
  <si>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</si>
  <si>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</si>
  <si>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</si>
  <si>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</si>
  <si>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</si>
  <si>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</si>
  <si>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</si>
  <si>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</si>
  <si>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</si>
  <si>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</si>
  <si>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</si>
  <si>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</si>
  <si>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</si>
  <si>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</si>
  <si>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</si>
  <si>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</si>
  <si>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</si>
  <si>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</si>
  <si>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</si>
  <si>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</si>
  <si>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</si>
  <si>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</si>
  <si>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</si>
  <si>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</si>
  <si>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</si>
  <si>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</si>
  <si>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</si>
  <si>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</si>
  <si>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</si>
  <si>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</si>
  <si>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</si>
  <si>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</si>
  <si>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</si>
  <si>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</si>
  <si>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</si>
  <si>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</si>
  <si>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</si>
  <si>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</si>
  <si>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</si>
  <si>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</si>
  <si>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</si>
  <si>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</si>
  <si>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</si>
  <si>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</si>
  <si>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</si>
  <si>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</si>
  <si>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</si>
  <si>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</si>
  <si>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</si>
  <si>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</si>
  <si>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</si>
  <si>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</si>
  <si>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</si>
  <si>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</si>
  <si>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</si>
  <si>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</si>
  <si>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</si>
  <si>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</si>
  <si>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</si>
  <si>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</si>
  <si>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</si>
  <si>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</si>
  <si>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</si>
  <si>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</si>
  <si>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</si>
  <si>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</si>
  <si>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</si>
  <si>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</si>
  <si>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</si>
  <si>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</si>
  <si>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</si>
  <si>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</si>
  <si>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</si>
  <si>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</si>
  <si>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</si>
  <si>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</si>
  <si>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</si>
  <si>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</si>
  <si>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</si>
  <si>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</si>
  <si>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</si>
  <si>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</si>
  <si>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</si>
  <si>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</si>
  <si>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</si>
  <si>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</si>
  <si>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</si>
  <si>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</si>
  <si>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</si>
  <si>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</si>
  <si>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</si>
  <si>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</si>
  <si>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</si>
  <si>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</si>
  <si>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</si>
  <si>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</si>
  <si>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</si>
  <si>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</si>
  <si>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</si>
  <si>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</si>
  <si>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</si>
  <si>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</si>
  <si>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</si>
  <si>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</si>
  <si>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</si>
  <si>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</si>
  <si>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</si>
  <si>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</si>
  <si>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</si>
  <si>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</si>
  <si>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</si>
  <si>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</si>
  <si>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</si>
  <si>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</si>
  <si>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</si>
  <si>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</si>
  <si>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</si>
  <si>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</si>
  <si>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</si>
  <si>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</si>
  <si>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</si>
  <si>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</si>
  <si>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</si>
  <si>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</si>
  <si>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</si>
  <si>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</si>
  <si>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</si>
  <si>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</si>
  <si>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</si>
  <si>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</si>
  <si>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</si>
  <si>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</si>
  <si>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</si>
  <si>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</si>
  <si>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</si>
  <si>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</si>
  <si>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</si>
  <si>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</si>
  <si>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</si>
  <si>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</si>
  <si>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</si>
  <si>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</si>
  <si>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</si>
  <si>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</si>
  <si>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</si>
  <si>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</si>
  <si>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</si>
  <si>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</si>
  <si>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</si>
  <si>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</si>
  <si>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</si>
  <si>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</si>
  <si>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</si>
  <si>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</si>
  <si>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</si>
  <si>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</si>
  <si>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</si>
  <si>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</si>
  <si>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</si>
  <si>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</si>
  <si>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</si>
  <si>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</si>
  <si>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</si>
  <si>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</si>
  <si>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</si>
  <si>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</si>
  <si>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</si>
  <si>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</si>
  <si>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</si>
  <si>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</si>
  <si>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</si>
  <si>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</si>
  <si>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</si>
  <si>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</si>
  <si>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</si>
  <si>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</si>
  <si>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</si>
  <si>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</si>
  <si>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</si>
  <si>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</si>
  <si>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</si>
  <si>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</si>
  <si>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</si>
  <si>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</si>
  <si>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</si>
  <si>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</si>
  <si>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</si>
  <si>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</si>
  <si>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</si>
  <si>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</si>
  <si>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</si>
  <si>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</si>
  <si>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</si>
  <si>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</si>
  <si>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</si>
  <si>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</si>
  <si>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</si>
  <si>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</si>
  <si>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</si>
  <si>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</si>
  <si>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</si>
  <si>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</si>
  <si>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</si>
  <si>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</si>
  <si>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</si>
  <si>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</si>
  <si>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</si>
  <si>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</si>
  <si>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</si>
  <si>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</si>
  <si>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</si>
  <si>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</si>
  <si>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</si>
  <si>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</si>
  <si>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</si>
  <si>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</si>
  <si>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</si>
  <si>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</si>
  <si>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</si>
  <si>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</si>
  <si>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</si>
  <si>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</si>
  <si>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</si>
  <si>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</si>
  <si>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</si>
  <si>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Fort Wayne Metals Research Products, LLC</t>
  </si>
  <si>
    <t>9809 Ardmore Avenue, Fort Wayne IN, 46809</t>
  </si>
  <si>
    <t>Orlando Smith</t>
  </si>
  <si>
    <t>TradeCompliance@fwmetals.com</t>
  </si>
  <si>
    <t>260-747-4154</t>
  </si>
  <si>
    <t>Trade Compliance Analyst</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</si>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</sst>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19" xfId="0" applyFill="1"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wmetals-my.sharepoint.com/personal/orlando_smith_fwmetals_com/Documents/Desktop/CMRT%202023/Reporting%20Year%202023%203TG%20Supplied.xlsx" TargetMode="External"/><Relationship Id="rId1" Type="http://schemas.openxmlformats.org/officeDocument/2006/relationships/externalLinkPath" Target="/personal/orlando_smith_fwmetals_com/Documents/Desktop/CMRT%202023/Reporting%20Year%202023%203TG%20Suppli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77">
          <cell r="G77" t="str">
            <v>www.fwmetals.com</v>
          </cell>
        </row>
      </sheetData>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radeCompliance@fw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radeCompliance@fw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4"/>
      <c r="B2" s="5" t="s">
        <v>837</v>
      </c>
      <c r="C2" s="3"/>
      <c r="D2" s="175"/>
      <c r="E2" s="3"/>
      <c r="F2" s="3"/>
      <c r="G2" s="25"/>
    </row>
    <row r="3" spans="1:7">
      <c r="A3" s="294"/>
      <c r="B3" s="3" t="s">
        <v>829</v>
      </c>
      <c r="C3" s="5"/>
      <c r="D3" s="176"/>
      <c r="E3" s="3"/>
      <c r="F3" s="5"/>
      <c r="G3" s="25"/>
    </row>
    <row r="4" spans="1:7" ht="15.75">
      <c r="A4" s="294"/>
      <c r="B4" s="30" t="s">
        <v>839</v>
      </c>
      <c r="C4" s="6"/>
      <c r="D4" s="177"/>
      <c r="E4" s="3"/>
      <c r="F4" s="6"/>
      <c r="G4" s="25"/>
    </row>
    <row r="5" spans="1:7">
      <c r="A5" s="294"/>
      <c r="B5" s="29" t="s">
        <v>1030</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840</v>
      </c>
      <c r="C9" s="297"/>
      <c r="D9" s="297"/>
      <c r="E9" s="297"/>
      <c r="F9" s="297"/>
      <c r="G9" s="25"/>
    </row>
    <row r="10" spans="1:7" ht="27" customHeight="1">
      <c r="A10" s="294"/>
      <c r="B10" s="298" t="s">
        <v>434</v>
      </c>
      <c r="C10" s="298"/>
      <c r="D10" s="298"/>
      <c r="E10" s="298"/>
      <c r="F10" s="298"/>
      <c r="G10" s="25"/>
    </row>
    <row r="11" spans="1:7" ht="27" customHeight="1">
      <c r="A11" s="294"/>
      <c r="B11" s="299"/>
      <c r="C11" s="299"/>
      <c r="D11" s="299"/>
      <c r="E11" s="299"/>
      <c r="F11" s="299"/>
      <c r="G11" s="25"/>
    </row>
    <row r="12" spans="1:7">
      <c r="A12" s="294"/>
      <c r="B12" s="31" t="s">
        <v>838</v>
      </c>
      <c r="C12" s="32" t="s">
        <v>841</v>
      </c>
      <c r="D12" s="179" t="s">
        <v>842</v>
      </c>
      <c r="E12" s="32" t="s">
        <v>608</v>
      </c>
      <c r="F12" s="32" t="s">
        <v>609</v>
      </c>
      <c r="G12" s="25"/>
    </row>
    <row r="13" spans="1:7" ht="33.75">
      <c r="A13" s="294"/>
      <c r="B13" s="2">
        <v>1</v>
      </c>
      <c r="C13" s="27" t="s">
        <v>1078</v>
      </c>
      <c r="D13" s="28" t="s">
        <v>866</v>
      </c>
      <c r="E13" s="163" t="s">
        <v>843</v>
      </c>
      <c r="F13" s="163"/>
      <c r="G13" s="25"/>
    </row>
    <row r="14" spans="1:7" ht="33.75">
      <c r="A14" s="294"/>
      <c r="B14" s="2">
        <v>2</v>
      </c>
      <c r="C14" s="27" t="s">
        <v>1078</v>
      </c>
      <c r="D14" s="28" t="s">
        <v>1015</v>
      </c>
      <c r="E14" s="163" t="s">
        <v>526</v>
      </c>
      <c r="F14" s="163" t="s">
        <v>527</v>
      </c>
      <c r="G14" s="25"/>
    </row>
    <row r="15" spans="1:7" ht="89.1" customHeight="1">
      <c r="A15" s="294"/>
      <c r="B15" s="300">
        <v>2.0099999999999998</v>
      </c>
      <c r="C15" s="303" t="s">
        <v>1078</v>
      </c>
      <c r="D15" s="306" t="s">
        <v>2229</v>
      </c>
      <c r="E15" s="164" t="s">
        <v>610</v>
      </c>
      <c r="F15" s="164" t="s">
        <v>613</v>
      </c>
      <c r="G15" s="25"/>
    </row>
    <row r="16" spans="1:7" ht="99" customHeight="1">
      <c r="A16" s="294"/>
      <c r="B16" s="301"/>
      <c r="C16" s="304"/>
      <c r="D16" s="307"/>
      <c r="E16" s="165"/>
      <c r="F16" s="165" t="s">
        <v>611</v>
      </c>
      <c r="G16" s="25"/>
    </row>
    <row r="17" spans="1:7" ht="63" customHeight="1">
      <c r="A17" s="294"/>
      <c r="B17" s="302"/>
      <c r="C17" s="305"/>
      <c r="D17" s="308"/>
      <c r="E17" s="27"/>
      <c r="F17" s="27" t="s">
        <v>612</v>
      </c>
      <c r="G17" s="25"/>
    </row>
    <row r="18" spans="1:7" ht="117" customHeight="1">
      <c r="A18" s="294"/>
      <c r="B18" s="300">
        <v>2.02</v>
      </c>
      <c r="C18" s="303" t="s">
        <v>1078</v>
      </c>
      <c r="D18" s="306" t="s">
        <v>2230</v>
      </c>
      <c r="E18" s="164" t="s">
        <v>435</v>
      </c>
      <c r="F18" s="164" t="s">
        <v>521</v>
      </c>
      <c r="G18" s="25"/>
    </row>
    <row r="19" spans="1:7" ht="71.099999999999994" customHeight="1">
      <c r="A19" s="294"/>
      <c r="B19" s="301"/>
      <c r="C19" s="304"/>
      <c r="D19" s="307"/>
      <c r="E19" s="165" t="s">
        <v>525</v>
      </c>
      <c r="F19" s="165" t="s">
        <v>436</v>
      </c>
      <c r="G19" s="25"/>
    </row>
    <row r="20" spans="1:7" ht="90.75" customHeight="1">
      <c r="A20" s="294"/>
      <c r="B20" s="301"/>
      <c r="C20" s="304"/>
      <c r="D20" s="307"/>
      <c r="E20" s="165"/>
      <c r="F20" s="165" t="s">
        <v>615</v>
      </c>
      <c r="G20" s="25"/>
    </row>
    <row r="21" spans="1:7" ht="74.25" customHeight="1">
      <c r="A21" s="294"/>
      <c r="B21" s="302"/>
      <c r="C21" s="305"/>
      <c r="D21" s="308"/>
      <c r="E21" s="27"/>
      <c r="F21" s="27" t="s">
        <v>614</v>
      </c>
      <c r="G21" s="25"/>
    </row>
    <row r="22" spans="1:7" ht="90" customHeight="1">
      <c r="A22" s="294"/>
      <c r="B22" s="312">
        <v>2.0299999999999998</v>
      </c>
      <c r="C22" s="312" t="s">
        <v>812</v>
      </c>
      <c r="D22" s="315" t="s">
        <v>2231</v>
      </c>
      <c r="E22" s="303" t="s">
        <v>433</v>
      </c>
      <c r="F22" s="164" t="s">
        <v>456</v>
      </c>
      <c r="G22" s="25"/>
    </row>
    <row r="23" spans="1:7" ht="109.5" customHeight="1">
      <c r="A23" s="294"/>
      <c r="B23" s="313"/>
      <c r="C23" s="313"/>
      <c r="D23" s="316"/>
      <c r="E23" s="304"/>
      <c r="F23" s="165" t="s">
        <v>813</v>
      </c>
      <c r="G23" s="25"/>
    </row>
    <row r="24" spans="1:7" ht="74.25" customHeight="1">
      <c r="A24" s="294"/>
      <c r="B24" s="314"/>
      <c r="C24" s="314"/>
      <c r="D24" s="317"/>
      <c r="E24" s="305"/>
      <c r="F24" s="27" t="s">
        <v>432</v>
      </c>
      <c r="G24" s="25"/>
    </row>
    <row r="25" spans="1:7" ht="72" customHeight="1">
      <c r="A25" s="294"/>
      <c r="B25" s="2" t="s">
        <v>454</v>
      </c>
      <c r="C25" s="27" t="s">
        <v>455</v>
      </c>
      <c r="D25" s="28" t="s">
        <v>2232</v>
      </c>
      <c r="E25" s="27" t="s">
        <v>2227</v>
      </c>
      <c r="F25" s="27" t="s">
        <v>457</v>
      </c>
      <c r="G25" s="25"/>
    </row>
    <row r="26" spans="1:7" ht="98.1" customHeight="1">
      <c r="A26" s="294"/>
      <c r="B26" s="309">
        <v>3</v>
      </c>
      <c r="C26" s="300" t="s">
        <v>67</v>
      </c>
      <c r="D26" s="306" t="s">
        <v>2233</v>
      </c>
      <c r="E26" s="303" t="s">
        <v>0</v>
      </c>
      <c r="F26" s="164" t="s">
        <v>61</v>
      </c>
      <c r="G26" s="25"/>
    </row>
    <row r="27" spans="1:7" ht="90" customHeight="1">
      <c r="A27" s="294"/>
      <c r="B27" s="310"/>
      <c r="C27" s="301"/>
      <c r="D27" s="307"/>
      <c r="E27" s="304"/>
      <c r="F27" s="165" t="s">
        <v>56</v>
      </c>
      <c r="G27" s="25"/>
    </row>
    <row r="28" spans="1:7" ht="19.350000000000001" customHeight="1">
      <c r="A28" s="294"/>
      <c r="B28" s="310"/>
      <c r="C28" s="301"/>
      <c r="D28" s="307"/>
      <c r="E28" s="304"/>
      <c r="F28" s="165" t="s">
        <v>57</v>
      </c>
      <c r="G28" s="25"/>
    </row>
    <row r="29" spans="1:7" ht="74.45" customHeight="1">
      <c r="A29" s="294"/>
      <c r="B29" s="310"/>
      <c r="C29" s="301"/>
      <c r="D29" s="307"/>
      <c r="E29" s="304"/>
      <c r="F29" s="165" t="s">
        <v>58</v>
      </c>
      <c r="G29" s="25"/>
    </row>
    <row r="30" spans="1:7" ht="62.45" customHeight="1">
      <c r="A30" s="294"/>
      <c r="B30" s="310"/>
      <c r="C30" s="301"/>
      <c r="D30" s="307"/>
      <c r="E30" s="304"/>
      <c r="F30" s="165" t="s">
        <v>59</v>
      </c>
      <c r="G30" s="25"/>
    </row>
    <row r="31" spans="1:7" ht="81" customHeight="1">
      <c r="A31" s="294"/>
      <c r="B31" s="310"/>
      <c r="C31" s="301"/>
      <c r="D31" s="307"/>
      <c r="E31" s="304"/>
      <c r="F31" s="165" t="s">
        <v>60</v>
      </c>
      <c r="G31" s="25"/>
    </row>
    <row r="32" spans="1:7" ht="48.75" customHeight="1">
      <c r="A32" s="294"/>
      <c r="B32" s="310"/>
      <c r="C32" s="301"/>
      <c r="D32" s="307"/>
      <c r="E32" s="304"/>
      <c r="F32" s="165" t="s">
        <v>63</v>
      </c>
      <c r="G32" s="25"/>
    </row>
    <row r="33" spans="1:7" ht="98.45" customHeight="1">
      <c r="A33" s="294"/>
      <c r="B33" s="310"/>
      <c r="C33" s="301"/>
      <c r="D33" s="307"/>
      <c r="E33" s="304"/>
      <c r="F33" s="165" t="s">
        <v>62</v>
      </c>
      <c r="G33" s="25"/>
    </row>
    <row r="34" spans="1:7" ht="89.1" customHeight="1">
      <c r="A34" s="294"/>
      <c r="B34" s="310"/>
      <c r="C34" s="301"/>
      <c r="D34" s="307"/>
      <c r="E34" s="304"/>
      <c r="F34" s="165" t="s">
        <v>64</v>
      </c>
      <c r="G34" s="25"/>
    </row>
    <row r="35" spans="1:7" ht="29.1" customHeight="1">
      <c r="A35" s="294"/>
      <c r="B35" s="310"/>
      <c r="C35" s="301"/>
      <c r="D35" s="307"/>
      <c r="E35" s="304"/>
      <c r="F35" s="165" t="s">
        <v>65</v>
      </c>
      <c r="G35" s="25"/>
    </row>
    <row r="36" spans="1:7" ht="126.75">
      <c r="A36" s="294"/>
      <c r="B36" s="311"/>
      <c r="C36" s="302"/>
      <c r="D36" s="308"/>
      <c r="E36" s="305"/>
      <c r="F36" s="166" t="s">
        <v>66</v>
      </c>
      <c r="G36" s="25"/>
    </row>
    <row r="37" spans="1:7" ht="112.5">
      <c r="A37" s="294"/>
      <c r="B37" s="141">
        <v>3.01</v>
      </c>
      <c r="C37" s="142" t="s">
        <v>67</v>
      </c>
      <c r="D37" s="28" t="s">
        <v>2234</v>
      </c>
      <c r="E37" s="167" t="s">
        <v>1316</v>
      </c>
      <c r="F37" s="168" t="s">
        <v>1420</v>
      </c>
      <c r="G37" s="25"/>
    </row>
    <row r="38" spans="1:7" ht="101.25">
      <c r="A38" s="294"/>
      <c r="B38" s="141">
        <v>3.02</v>
      </c>
      <c r="C38" s="142" t="s">
        <v>1349</v>
      </c>
      <c r="D38" s="28" t="s">
        <v>2235</v>
      </c>
      <c r="E38" s="167" t="s">
        <v>1364</v>
      </c>
      <c r="F38" s="168" t="s">
        <v>1421</v>
      </c>
      <c r="G38" s="25"/>
    </row>
    <row r="39" spans="1:7" ht="101.25">
      <c r="A39" s="294"/>
      <c r="B39" s="150">
        <v>4</v>
      </c>
      <c r="C39" s="149" t="s">
        <v>1517</v>
      </c>
      <c r="D39" s="28" t="s">
        <v>2236</v>
      </c>
      <c r="E39" s="27" t="s">
        <v>2182</v>
      </c>
      <c r="F39" s="27" t="s">
        <v>1518</v>
      </c>
      <c r="G39" s="25"/>
    </row>
    <row r="40" spans="1:7" ht="56.25">
      <c r="A40" s="294"/>
      <c r="B40" s="141">
        <v>4.01</v>
      </c>
      <c r="C40" s="149" t="s">
        <v>1517</v>
      </c>
      <c r="D40" s="28" t="s">
        <v>2238</v>
      </c>
      <c r="E40" s="27" t="s">
        <v>2194</v>
      </c>
      <c r="F40" s="27" t="s">
        <v>2198</v>
      </c>
      <c r="G40" s="25"/>
    </row>
    <row r="41" spans="1:7" ht="56.25">
      <c r="A41" s="294"/>
      <c r="B41" s="141" t="s">
        <v>2225</v>
      </c>
      <c r="C41" s="149" t="s">
        <v>1517</v>
      </c>
      <c r="D41" s="28" t="s">
        <v>2237</v>
      </c>
      <c r="E41" s="27" t="s">
        <v>2228</v>
      </c>
      <c r="F41" s="27" t="s">
        <v>2226</v>
      </c>
      <c r="G41" s="25"/>
    </row>
    <row r="42" spans="1:7" ht="56.25">
      <c r="A42" s="294"/>
      <c r="B42" s="141" t="s">
        <v>2259</v>
      </c>
      <c r="C42" s="149" t="s">
        <v>1517</v>
      </c>
      <c r="D42" s="28" t="s">
        <v>2264</v>
      </c>
      <c r="E42" s="27" t="s">
        <v>2227</v>
      </c>
      <c r="F42" s="27" t="s">
        <v>2260</v>
      </c>
      <c r="G42" s="25"/>
    </row>
    <row r="43" spans="1:7" ht="123.75">
      <c r="A43" s="294"/>
      <c r="B43" s="160">
        <v>4.0999999999999996</v>
      </c>
      <c r="C43" s="149" t="s">
        <v>2263</v>
      </c>
      <c r="D43" s="161">
        <v>42867</v>
      </c>
      <c r="E43" s="169" t="s">
        <v>2266</v>
      </c>
      <c r="F43" s="27" t="s">
        <v>2265</v>
      </c>
      <c r="G43" s="25"/>
    </row>
    <row r="44" spans="1:7" ht="78.75">
      <c r="A44" s="294"/>
      <c r="B44" s="160">
        <v>4.2</v>
      </c>
      <c r="C44" s="149" t="s">
        <v>2263</v>
      </c>
      <c r="D44" s="161">
        <v>42704</v>
      </c>
      <c r="E44" s="169" t="s">
        <v>2462</v>
      </c>
      <c r="F44" s="27" t="s">
        <v>2437</v>
      </c>
      <c r="G44" s="25"/>
    </row>
    <row r="45" spans="1:7" ht="157.5">
      <c r="A45" s="294"/>
      <c r="B45" s="202">
        <v>5</v>
      </c>
      <c r="C45" s="149" t="s">
        <v>2263</v>
      </c>
      <c r="D45" s="161">
        <v>42867</v>
      </c>
      <c r="E45" s="169" t="s">
        <v>12683</v>
      </c>
      <c r="F45" s="27" t="s">
        <v>12405</v>
      </c>
      <c r="G45" s="25"/>
    </row>
    <row r="46" spans="1:7" ht="45">
      <c r="A46" s="294"/>
      <c r="B46" s="160">
        <v>5.01</v>
      </c>
      <c r="C46" s="149" t="s">
        <v>2263</v>
      </c>
      <c r="D46" s="161">
        <v>42907</v>
      </c>
      <c r="E46" s="169" t="s">
        <v>15484</v>
      </c>
      <c r="F46" s="27" t="s">
        <v>12405</v>
      </c>
      <c r="G46" s="25"/>
    </row>
    <row r="47" spans="1:7" ht="67.5">
      <c r="A47" s="294"/>
      <c r="B47" s="160">
        <v>5.0999999999999996</v>
      </c>
      <c r="C47" s="149" t="s">
        <v>2263</v>
      </c>
      <c r="D47" s="161">
        <v>43070</v>
      </c>
      <c r="E47" s="169" t="s">
        <v>12893</v>
      </c>
      <c r="F47" s="27" t="s">
        <v>12894</v>
      </c>
      <c r="G47" s="25"/>
    </row>
    <row r="48" spans="1:7" ht="56.25">
      <c r="A48" s="294"/>
      <c r="B48" s="160">
        <v>5.1100000000000003</v>
      </c>
      <c r="C48" s="149" t="s">
        <v>13129</v>
      </c>
      <c r="D48" s="161">
        <v>43217</v>
      </c>
      <c r="E48" s="169" t="s">
        <v>13255</v>
      </c>
      <c r="F48" s="27" t="s">
        <v>13163</v>
      </c>
      <c r="G48" s="25"/>
    </row>
    <row r="49" spans="1:7" ht="56.25">
      <c r="A49" s="294"/>
      <c r="B49" s="160">
        <v>5.12</v>
      </c>
      <c r="C49" s="149" t="s">
        <v>13129</v>
      </c>
      <c r="D49" s="161">
        <v>43581</v>
      </c>
      <c r="E49" s="169" t="s">
        <v>13255</v>
      </c>
      <c r="F49" s="27" t="s">
        <v>13807</v>
      </c>
      <c r="G49" s="25"/>
    </row>
    <row r="50" spans="1:7" ht="78.75">
      <c r="A50" s="294"/>
      <c r="B50" s="202">
        <v>6</v>
      </c>
      <c r="C50" s="149" t="s">
        <v>13129</v>
      </c>
      <c r="D50" s="161">
        <v>43964</v>
      </c>
      <c r="E50" s="169" t="s">
        <v>14020</v>
      </c>
      <c r="F50" s="27" t="s">
        <v>13810</v>
      </c>
      <c r="G50" s="25"/>
    </row>
    <row r="51" spans="1:7" ht="45">
      <c r="A51" s="294"/>
      <c r="B51" s="160">
        <v>6.01</v>
      </c>
      <c r="C51" s="149" t="s">
        <v>13129</v>
      </c>
      <c r="D51" s="161">
        <v>43970</v>
      </c>
      <c r="E51" s="169" t="s">
        <v>15485</v>
      </c>
      <c r="F51" s="169" t="s">
        <v>13810</v>
      </c>
      <c r="G51" s="25"/>
    </row>
    <row r="52" spans="1:7" ht="45">
      <c r="A52" s="294"/>
      <c r="B52" s="160">
        <v>6.1</v>
      </c>
      <c r="C52" s="149" t="s">
        <v>13129</v>
      </c>
      <c r="D52" s="161">
        <v>44314</v>
      </c>
      <c r="E52" s="169" t="s">
        <v>15477</v>
      </c>
      <c r="F52" s="169" t="s">
        <v>15015</v>
      </c>
      <c r="G52" s="25"/>
    </row>
    <row r="53" spans="1:7" ht="45">
      <c r="A53" s="294"/>
      <c r="B53" s="160">
        <v>6.2</v>
      </c>
      <c r="C53" s="149" t="s">
        <v>13129</v>
      </c>
      <c r="D53" s="161">
        <v>44678</v>
      </c>
      <c r="E53" s="169" t="s">
        <v>15477</v>
      </c>
      <c r="F53" s="169" t="s">
        <v>15476</v>
      </c>
      <c r="G53" s="25"/>
    </row>
    <row r="54" spans="1:7" ht="45">
      <c r="A54" s="294"/>
      <c r="B54" s="160">
        <v>6.21</v>
      </c>
      <c r="C54" s="149" t="s">
        <v>13129</v>
      </c>
      <c r="D54" s="161">
        <v>44687</v>
      </c>
      <c r="E54" s="169" t="s">
        <v>15486</v>
      </c>
      <c r="F54" s="169" t="s">
        <v>15476</v>
      </c>
      <c r="G54" s="25"/>
    </row>
    <row r="55" spans="1:7" ht="45">
      <c r="A55" s="294"/>
      <c r="B55" s="160">
        <v>6.22</v>
      </c>
      <c r="C55" s="149" t="s">
        <v>13129</v>
      </c>
      <c r="D55" s="275">
        <v>44692</v>
      </c>
      <c r="E55" s="169" t="s">
        <v>15485</v>
      </c>
      <c r="F55" s="169" t="s">
        <v>15476</v>
      </c>
      <c r="G55" s="25"/>
    </row>
    <row r="56" spans="1:7" ht="56.25">
      <c r="A56" s="294"/>
      <c r="B56" s="202">
        <v>6.3</v>
      </c>
      <c r="C56" s="149" t="s">
        <v>13129</v>
      </c>
      <c r="D56" s="275">
        <v>45051</v>
      </c>
      <c r="E56" s="169" t="s">
        <v>15753</v>
      </c>
      <c r="F56" s="169" t="s">
        <v>15534</v>
      </c>
      <c r="G56" s="25"/>
    </row>
    <row r="57" spans="1:7" ht="45">
      <c r="A57" s="294"/>
      <c r="B57" s="160">
        <v>6.31</v>
      </c>
      <c r="C57" s="149" t="s">
        <v>13129</v>
      </c>
      <c r="D57" s="275">
        <v>45072</v>
      </c>
      <c r="E57" s="169" t="s">
        <v>15755</v>
      </c>
      <c r="F57" s="169" t="s">
        <v>15534</v>
      </c>
      <c r="G57" s="25"/>
    </row>
    <row r="58" spans="1:7" ht="44.45" customHeight="1">
      <c r="A58" s="294"/>
      <c r="B58" s="202">
        <v>6.4</v>
      </c>
      <c r="C58" s="149" t="s">
        <v>13129</v>
      </c>
      <c r="D58" s="275">
        <v>45408</v>
      </c>
      <c r="E58" s="169" t="s">
        <v>15757</v>
      </c>
      <c r="F58" s="169" t="s">
        <v>15756</v>
      </c>
      <c r="G58" s="25"/>
    </row>
    <row r="59" spans="1:7" ht="13.5" thickBot="1">
      <c r="A59" s="295"/>
      <c r="B59" s="296" t="str">
        <f ca="1">OFFSET(L!$C$1,MATCH("General"&amp;"Cpy",L!$A:$A,0)-1,SL,,)</f>
        <v>© 2024 Responsible Minerals Initiative. All rights reserved.</v>
      </c>
      <c r="C59" s="296"/>
      <c r="D59" s="296"/>
      <c r="E59" s="296"/>
      <c r="F59" s="296"/>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9FAFDD-9C64-4073-8A2D-1427CC018D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4934755-42C6-4603-87B6-37A6FBE4F1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15856</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15857</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15858</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15859</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15857</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15860</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15858</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15859</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45534</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484</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485</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485</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485</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485</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485</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485</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485</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485</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15861</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15861</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15861</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15861</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484</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484</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484</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484</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tr">
        <f>[1]Declaration!$G$77</f>
        <v>www.fwmetals.com</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485</v>
      </c>
      <c r="E79" s="328"/>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651F622-EF77-420D-A33F-85AEBCDFA108}"/>
    <hyperlink ref="D20" r:id="rId4" xr:uid="{3C9EB20C-0224-4E55-9A1E-C04BE38D1D5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80" zoomScaleNormal="80" zoomScalePageLayoutView="55" workbookViewId="0">
      <selection activeCell="A9" sqref="A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76.5">
      <c r="A5" s="262" t="s">
        <v>733</v>
      </c>
      <c r="B5" s="182" t="str">
        <f ca="1">IF(LEN(A5)=0,"",INDEX('Smelter Look-up'!$A:$A,MATCH($A5,'Smelter Look-up'!$E:$E,0)))</f>
        <v>Gold</v>
      </c>
      <c r="C5" s="186" t="str">
        <f ca="1">IF(LEN(A5)=0,"",INDEX('Smelter Look-up'!$C:$C,MATCH($A5,'Smelter Look-up'!$E:$E,0)))</f>
        <v>United Precious Metal Refining, Inc.</v>
      </c>
      <c r="D5" s="230"/>
      <c r="E5" s="182" t="str">
        <f ca="1">IF(ISERROR($V5),"",OFFSET('Smelter Look-up'!$D$4,$V5-4,0)&amp;"")</f>
        <v>UNITED STATES OF AMERICA</v>
      </c>
      <c r="F5" s="182" t="str">
        <f ca="1">IF(ISERROR($V5),"",OFFSET('Smelter Look-up'!$E$4,$V5-4,0))</f>
        <v>CID001993</v>
      </c>
      <c r="G5" s="182" t="str">
        <f ca="1">IF(C5=$X$4,IF(ISERROR($V5),"Enter smelter details","RMI"),IF(ISERROR($V5),"",OFFSET('Smelter Look-up'!$F$4,$V5-4,0)))</f>
        <v>RMI</v>
      </c>
      <c r="H5" s="183">
        <f ca="1">IF(ISERROR($V5),"",OFFSET('Smelter Look-up'!$G$4,$V5-4,0))</f>
        <v>0</v>
      </c>
      <c r="I5" s="184" t="str">
        <f ca="1">IF(ISERROR($V5),"",OFFSET('Smelter Look-up'!$H$4,$V5-4,0))</f>
        <v>Alden</v>
      </c>
      <c r="J5" s="184" t="str">
        <f ca="1">IF(ISERROR($V5),"",OFFSET('Smelter Look-up'!$I$4,$V5-4,0))</f>
        <v>New York</v>
      </c>
      <c r="K5" s="224"/>
      <c r="L5" s="224"/>
      <c r="M5" s="224"/>
      <c r="N5" s="224"/>
      <c r="O5" s="224"/>
      <c r="P5" s="185"/>
      <c r="Q5" s="225"/>
      <c r="R5" s="182" t="str">
        <f ca="1">IF(ISERROR($V5),"",OFFSET('Smelter Look-up'!$C$4,$V5-4,0)&amp;"")</f>
        <v>United Precious Metal Refining, Inc.</v>
      </c>
      <c r="S5" s="181" t="str">
        <f ca="1">IF(B5="","",IF(ISERROR(MATCH($E5,CL,0)),"Unknown",INDIRECT("'C'!$A$"&amp;MATCH($E5,CL,0)+1)))</f>
        <v>US</v>
      </c>
      <c r="T5" s="181" t="str">
        <f ca="1">IF(B5="","",IF(ISERROR(MATCH($J5,SorP!$B$1:$B$6226,0)),"",INDIRECT("'SorP'!$A$"&amp;MATCH($S5&amp;$J5,SorP!C:C,0))))</f>
        <v>US-NY</v>
      </c>
      <c r="U5" s="201"/>
      <c r="V5" s="226">
        <f ca="1">IF(C5="",NA(),IF(OR(C5="Smelter not listed",C5="Smelter not yet identified"),MATCH($B5&amp;$D5,'Smelter Look-up'!$J:$J,0),MATCH($B5&amp;$C5,'Smelter Look-up'!$J:$J,0)))</f>
        <v>304</v>
      </c>
      <c r="X5" s="227">
        <f t="shared" ref="X5" ca="1" si="0">IF(AND(C5="Smelter not listed",OR(LEN(D5)=0,LEN(E5)=0)),1,0)</f>
        <v>0</v>
      </c>
      <c r="AB5" s="228" t="str">
        <f t="shared" ref="AB5" ca="1" si="1">B5&amp;C5</f>
        <v>GoldUnited Precious Metal Refining, Inc.</v>
      </c>
    </row>
    <row r="6" spans="1:34" s="227" customFormat="1" ht="25.5">
      <c r="A6" s="262" t="s">
        <v>697</v>
      </c>
      <c r="B6" s="182" t="str">
        <f ca="1">IF(LEN(A6)=0,"",INDEX('Smelter Look-up'!$A:$A,MATCH($A6,'Smelter Look-up'!$E:$E,0)))</f>
        <v>Gold</v>
      </c>
      <c r="C6" s="186" t="str">
        <f ca="1">IF(LEN(A6)=0,"",INDEX('Smelter Look-up'!$C:$C,MATCH($A6,'Smelter Look-up'!$E:$E,0)))</f>
        <v>Materion</v>
      </c>
      <c r="D6" s="230"/>
      <c r="E6" s="182" t="str">
        <f ca="1">IF(ISERROR($V6),"",OFFSET('Smelter Look-up'!$D$4,$V6-4,0)&amp;"")</f>
        <v>UNITED STATES OF AMERICA</v>
      </c>
      <c r="F6" s="182" t="str">
        <f ca="1">IF(ISERROR($V6),"",OFFSET('Smelter Look-up'!$E$4,$V6-4,0))</f>
        <v>CID001113</v>
      </c>
      <c r="G6" s="182" t="str">
        <f ca="1">IF(C6=$X$4,IF(ISERROR($V6),"Enter smelter details","RMI"),IF(ISERROR($V6),"",OFFSET('Smelter Look-up'!$F$4,$V6-4,0)))</f>
        <v>RMI</v>
      </c>
      <c r="H6" s="183">
        <f ca="1">IF(ISERROR($V6),"",OFFSET('Smelter Look-up'!$G$4,$V6-4,0))</f>
        <v>0</v>
      </c>
      <c r="I6" s="184" t="str">
        <f ca="1">IF(ISERROR($V6),"",OFFSET('Smelter Look-up'!$H$4,$V6-4,0))</f>
        <v>Buffalo</v>
      </c>
      <c r="J6" s="184" t="str">
        <f ca="1">IF(ISERROR($V6),"",OFFSET('Smelter Look-up'!$I$4,$V6-4,0))</f>
        <v>New York</v>
      </c>
      <c r="K6" s="224"/>
      <c r="L6" s="224"/>
      <c r="M6" s="224"/>
      <c r="N6" s="224"/>
      <c r="O6" s="224"/>
      <c r="P6" s="185"/>
      <c r="Q6" s="225"/>
      <c r="R6" s="182" t="str">
        <f ca="1">IF(ISERROR($V6),"",OFFSET('Smelter Look-up'!$C$4,$V6-4,0)&amp;"")</f>
        <v>Materion</v>
      </c>
      <c r="S6" s="181" t="str">
        <f t="shared" ref="S6:S37" ca="1" si="2">IF(B6="","",IF(ISERROR(MATCH($E6,CL,0)),"Unknown",INDIRECT("'C'!$A$"&amp;MATCH($E6,CL,0)+1)))</f>
        <v>US</v>
      </c>
      <c r="T6" s="181" t="str">
        <f ca="1">IF(B6="","",IF(ISERROR(MATCH($J6,SorP!$B$1:$B$6226,0)),"",INDIRECT("'SorP'!$A$"&amp;MATCH($S6&amp;$J6,SorP!C:C,0))))</f>
        <v>US-NY</v>
      </c>
      <c r="U6" s="201"/>
      <c r="V6" s="226">
        <f ca="1">IF(C6="",NA(),IF(OR(C6="Smelter not listed",C6="Smelter not yet identified"),MATCH($B6&amp;$D6,'Smelter Look-up'!$J:$J,0),MATCH($B6&amp;$C6,'Smelter Look-up'!$J:$J,0)))</f>
        <v>174</v>
      </c>
      <c r="X6" s="227">
        <f t="shared" ref="X6:X37" ca="1" si="3">IF(AND(C6="Smelter not listed",OR(LEN(D6)=0,LEN(E6)=0)),1,0)</f>
        <v>0</v>
      </c>
      <c r="AB6" s="228" t="str">
        <f t="shared" ref="AB6:AB37" ca="1" si="4">B6&amp;C6</f>
        <v>GoldMaterion</v>
      </c>
    </row>
    <row r="7" spans="1:34" s="227" customFormat="1" ht="76.5">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5.5">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89.25">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5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5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5.5">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51">
      <c r="A13" s="262" t="s">
        <v>656</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43</v>
      </c>
      <c r="X13" s="227">
        <f t="shared" ca="1" si="3"/>
        <v>0</v>
      </c>
      <c r="AB13" s="228" t="str">
        <f t="shared" ca="1" si="4"/>
        <v>GoldBoliden Ronnskar</v>
      </c>
    </row>
    <row r="14" spans="1:34" s="227" customFormat="1" ht="51">
      <c r="A14" s="262" t="s">
        <v>658</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44</v>
      </c>
      <c r="X14" s="227">
        <f t="shared" ca="1" si="3"/>
        <v>0</v>
      </c>
      <c r="AB14" s="228" t="str">
        <f t="shared" ca="1" si="4"/>
        <v>GoldC. Hafner GmbH + Co. KG</v>
      </c>
    </row>
    <row r="15" spans="1:34" s="227" customFormat="1" ht="38.25">
      <c r="A15" s="262" t="s">
        <v>662</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2"/>
        <v>IT</v>
      </c>
      <c r="T15" s="181" t="str">
        <f ca="1">IF(B15="","",IF(ISERROR(MATCH($J15,SorP!$B$1:$B$6226,0)),"",INDIRECT("'SorP'!$A$"&amp;MATCH($S15&amp;$J15,SorP!C:C,0))))</f>
        <v>IT-52</v>
      </c>
      <c r="U15" s="201"/>
      <c r="V15" s="226">
        <f ca="1">IF(C15="",NA(),IF(OR(C15="Smelter not listed",C15="Smelter not yet identified"),MATCH($B15&amp;$D15,'Smelter Look-up'!$J:$J,0),MATCH($B15&amp;$C15,'Smelter Look-up'!$J:$J,0)))</f>
        <v>57</v>
      </c>
      <c r="X15" s="227">
        <f t="shared" ca="1" si="3"/>
        <v>0</v>
      </c>
      <c r="AB15" s="228" t="str">
        <f t="shared" ca="1" si="4"/>
        <v>GoldChimet S.p.A.</v>
      </c>
    </row>
    <row r="16" spans="1:34" s="227" customFormat="1" ht="25.5">
      <c r="A16" s="262" t="s">
        <v>667</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 ca="1">IF(C16="",NA(),IF(OR(C16="Smelter not listed",C16="Smelter not yet identified"),MATCH($B16&amp;$D16,'Smelter Look-up'!$J:$J,0),MATCH($B16&amp;$C16,'Smelter Look-up'!$J:$J,0)))</f>
        <v>69</v>
      </c>
      <c r="X16" s="227">
        <f t="shared" ca="1" si="3"/>
        <v>0</v>
      </c>
      <c r="AB16" s="228" t="str">
        <f t="shared" ca="1" si="4"/>
        <v>GoldDowa</v>
      </c>
    </row>
    <row r="17" spans="1:28" s="227" customFormat="1" ht="51">
      <c r="A17" s="262" t="s">
        <v>672</v>
      </c>
      <c r="B17" s="182" t="str">
        <f ca="1">IF(LEN(A17)=0,"",INDEX('Smelter Look-up'!$A:$A,MATCH($A17,'Smelter Look-up'!$E:$E,0)))</f>
        <v>Gold</v>
      </c>
      <c r="C17" s="186" t="str">
        <f ca="1">IF(LEN(A17)=0,"",INDEX('Smelter Look-up'!$C:$C,MATCH($A17,'Smelter Look-up'!$E:$E,0)))</f>
        <v>Heimerle + Meule GmbH</v>
      </c>
      <c r="D17" s="230"/>
      <c r="E17" s="182" t="str">
        <f ca="1">IF(ISERROR($V17),"",OFFSET('Smelter Look-up'!$D$4,$V17-4,0)&amp;"")</f>
        <v>GERMANY</v>
      </c>
      <c r="F17" s="182" t="str">
        <f ca="1">IF(ISERROR($V17),"",OFFSET('Smelter Look-up'!$E$4,$V17-4,0))</f>
        <v>CID000694</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Heimerle + Meule GmbH</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105</v>
      </c>
      <c r="X17" s="227">
        <f t="shared" ca="1" si="3"/>
        <v>0</v>
      </c>
      <c r="AB17" s="228" t="str">
        <f t="shared" ca="1" si="4"/>
        <v>GoldHeimerle + Meule GmbH</v>
      </c>
    </row>
    <row r="18" spans="1:28" s="227" customFormat="1" ht="76.5">
      <c r="A18" s="181" t="s">
        <v>673</v>
      </c>
      <c r="B18" s="182" t="str">
        <f ca="1">IF(LEN(A18)=0,"",INDEX('Smelter Look-up'!$A:$A,MATCH($A18,'Smelter Look-up'!$E:$E,0)))</f>
        <v>Gold</v>
      </c>
      <c r="C18" s="186" t="str">
        <f ca="1">IF(LEN(A18)=0,"",INDEX('Smelter Look-up'!$C:$C,MATCH($A18,'Smelter Look-up'!$E:$E,0)))</f>
        <v>Heraeus Metals Hong Kong Ltd.</v>
      </c>
      <c r="D18" s="230"/>
      <c r="E18" s="182" t="str">
        <f ca="1">IF(ISERROR($V18),"",OFFSET('Smelter Look-up'!$D$4,$V18-4,0)&amp;"")</f>
        <v>CHINA</v>
      </c>
      <c r="F18" s="182" t="str">
        <f ca="1">IF(ISERROR($V18),"",OFFSET('Smelter Look-up'!$E$4,$V18-4,0))</f>
        <v>CID000707</v>
      </c>
      <c r="G18" s="182" t="str">
        <f ca="1">IF(C18=$X$4,IF(ISERROR($V18),"Enter smelter details","RMI"),IF(ISERROR($V18),"",OFFSET('Smelter Look-up'!$F$4,$V18-4,0)))</f>
        <v>RMI</v>
      </c>
      <c r="H18" s="183">
        <f ca="1">IF(ISERROR($V18),"",OFFSET('Smelter Look-up'!$G$4,$V18-4,0))</f>
        <v>0</v>
      </c>
      <c r="I18" s="184" t="str">
        <f ca="1">IF(ISERROR($V18),"",OFFSET('Smelter Look-up'!$H$4,$V18-4,0))</f>
        <v>Fanling</v>
      </c>
      <c r="J18" s="184" t="str">
        <f ca="1">IF(ISERROR($V18),"",OFFSET('Smelter Look-up'!$I$4,$V18-4,0))</f>
        <v>Hong Kong SAR</v>
      </c>
      <c r="K18" s="224"/>
      <c r="L18" s="224"/>
      <c r="M18" s="224"/>
      <c r="N18" s="224"/>
      <c r="O18" s="224"/>
      <c r="P18" s="185"/>
      <c r="Q18" s="225"/>
      <c r="R18" s="182" t="str">
        <f ca="1">IF(ISERROR($V18),"",OFFSET('Smelter Look-up'!$C$4,$V18-4,0)&amp;"")</f>
        <v>Heraeus Metals Hong Kong Ltd.</v>
      </c>
      <c r="S18" s="181" t="str">
        <f t="shared" ca="1" si="2"/>
        <v>CN</v>
      </c>
      <c r="T18" s="181" t="str">
        <f ca="1">IF(B18="","",IF(ISERROR(MATCH($J18,SorP!$B$1:$B$6226,0)),"",INDIRECT("'SorP'!$A$"&amp;MATCH($S18&amp;$J18,SorP!C:C,0))))</f>
        <v>CN-HK</v>
      </c>
      <c r="U18" s="201"/>
      <c r="V18" s="226">
        <f ca="1">IF(C18="",NA(),IF(OR(C18="Smelter not listed",C18="Smelter not yet identified"),MATCH($B18&amp;$D18,'Smelter Look-up'!$J:$J,0),MATCH($B18&amp;$C18,'Smelter Look-up'!$J:$J,0)))</f>
        <v>111</v>
      </c>
      <c r="X18" s="227">
        <f t="shared" ca="1" si="3"/>
        <v>0</v>
      </c>
      <c r="AB18" s="228" t="str">
        <f t="shared" ca="1" si="4"/>
        <v>GoldHeraeus Metals Hong Kong Ltd.</v>
      </c>
    </row>
    <row r="19" spans="1:28" s="227" customFormat="1" ht="76.5">
      <c r="A19" s="181" t="s">
        <v>678</v>
      </c>
      <c r="B19" s="182" t="str">
        <f ca="1">IF(LEN(A19)=0,"",INDEX('Smelter Look-up'!$A:$A,MATCH($A19,'Smelter Look-up'!$E:$E,0)))</f>
        <v>Gold</v>
      </c>
      <c r="C19" s="186" t="str">
        <f ca="1">IF(LEN(A19)=0,"",INDEX('Smelter Look-up'!$C:$C,MATCH($A19,'Smelter Look-up'!$E:$E,0)))</f>
        <v>Ishifuku Metal Industry Co., Ltd.</v>
      </c>
      <c r="D19" s="230"/>
      <c r="E19" s="182" t="str">
        <f ca="1">IF(ISERROR($V19),"",OFFSET('Smelter Look-up'!$D$4,$V19-4,0)&amp;"")</f>
        <v>JAPAN</v>
      </c>
      <c r="F19" s="182" t="str">
        <f ca="1">IF(ISERROR($V19),"",OFFSET('Smelter Look-up'!$E$4,$V19-4,0))</f>
        <v>CID000807</v>
      </c>
      <c r="G19" s="182" t="str">
        <f ca="1">IF(C19=$X$4,IF(ISERROR($V19),"Enter smelter details","RMI"),IF(ISERROR($V19),"",OFFSET('Smelter Look-up'!$F$4,$V19-4,0)))</f>
        <v>RMI</v>
      </c>
      <c r="H19" s="183">
        <f ca="1">IF(ISERROR($V19),"",OFFSET('Smelter Look-up'!$G$4,$V19-4,0))</f>
        <v>0</v>
      </c>
      <c r="I19" s="184" t="str">
        <f ca="1">IF(ISERROR($V19),"",OFFSET('Smelter Look-up'!$H$4,$V19-4,0))</f>
        <v>Soka</v>
      </c>
      <c r="J19" s="184" t="str">
        <f ca="1">IF(ISERROR($V19),"",OFFSET('Smelter Look-up'!$I$4,$V19-4,0))</f>
        <v>Saitama</v>
      </c>
      <c r="K19" s="224"/>
      <c r="L19" s="224"/>
      <c r="M19" s="224"/>
      <c r="N19" s="224"/>
      <c r="O19" s="224"/>
      <c r="P19" s="185"/>
      <c r="Q19" s="225"/>
      <c r="R19" s="182" t="str">
        <f ca="1">IF(ISERROR($V19),"",OFFSET('Smelter Look-up'!$C$4,$V19-4,0)&amp;"")</f>
        <v>Ishifuku Metal Industry Co., Ltd.</v>
      </c>
      <c r="S19" s="181" t="str">
        <f t="shared" ca="1" si="2"/>
        <v>JP</v>
      </c>
      <c r="T19" s="181" t="str">
        <f ca="1">IF(B19="","",IF(ISERROR(MATCH($J19,SorP!$B$1:$B$6226,0)),"",INDIRECT("'SorP'!$A$"&amp;MATCH($S19&amp;$J19,SorP!C:C,0))))</f>
        <v>JP-11</v>
      </c>
      <c r="U19" s="201"/>
      <c r="V19" s="226">
        <f ca="1">IF(C19="",NA(),IF(OR(C19="Smelter not listed",C19="Smelter not yet identified"),MATCH($B19&amp;$D19,'Smelter Look-up'!$J:$J,0),MATCH($B19&amp;$C19,'Smelter Look-up'!$J:$J,0)))</f>
        <v>127</v>
      </c>
      <c r="X19" s="227">
        <f t="shared" ca="1" si="3"/>
        <v>0</v>
      </c>
      <c r="AB19" s="228" t="str">
        <f t="shared" ca="1" si="4"/>
        <v>GoldIshifuku Metal Industry Co., Ltd.</v>
      </c>
    </row>
    <row r="20" spans="1:28" s="227" customFormat="1" ht="51">
      <c r="A20" s="181" t="s">
        <v>679</v>
      </c>
      <c r="B20" s="182" t="str">
        <f ca="1">IF(LEN(A20)=0,"",INDEX('Smelter Look-up'!$A:$A,MATCH($A20,'Smelter Look-up'!$E:$E,0)))</f>
        <v>Gold</v>
      </c>
      <c r="C20" s="186" t="str">
        <f ca="1">IF(LEN(A20)=0,"",INDEX('Smelter Look-up'!$C:$C,MATCH($A20,'Smelter Look-up'!$E:$E,0)))</f>
        <v>Istanbul Gold Refinery</v>
      </c>
      <c r="D20" s="230"/>
      <c r="E20" s="182" t="str">
        <f ca="1">IF(ISERROR($V20),"",OFFSET('Smelter Look-up'!$D$4,$V20-4,0)&amp;"")</f>
        <v>TURKEY</v>
      </c>
      <c r="F20" s="182" t="str">
        <f ca="1">IF(ISERROR($V20),"",OFFSET('Smelter Look-up'!$E$4,$V20-4,0))</f>
        <v>CID000814</v>
      </c>
      <c r="G20" s="182" t="str">
        <f ca="1">IF(C20=$X$4,IF(ISERROR($V20),"Enter smelter details","RMI"),IF(ISERROR($V20),"",OFFSET('Smelter Look-up'!$F$4,$V20-4,0)))</f>
        <v>RMI</v>
      </c>
      <c r="H20" s="183">
        <f ca="1">IF(ISERROR($V20),"",OFFSET('Smelter Look-up'!$G$4,$V20-4,0))</f>
        <v>0</v>
      </c>
      <c r="I20" s="184" t="str">
        <f ca="1">IF(ISERROR($V20),"",OFFSET('Smelter Look-up'!$H$4,$V20-4,0))</f>
        <v>Kuyumcukent</v>
      </c>
      <c r="J20" s="184" t="str">
        <f ca="1">IF(ISERROR($V20),"",OFFSET('Smelter Look-up'!$I$4,$V20-4,0))</f>
        <v>İstanbul</v>
      </c>
      <c r="K20" s="224"/>
      <c r="L20" s="224"/>
      <c r="M20" s="224"/>
      <c r="N20" s="224"/>
      <c r="O20" s="224"/>
      <c r="P20" s="185"/>
      <c r="Q20" s="225"/>
      <c r="R20" s="182" t="str">
        <f ca="1">IF(ISERROR($V20),"",OFFSET('Smelter Look-up'!$C$4,$V20-4,0)&amp;"")</f>
        <v>Istanbul Gold Refinery</v>
      </c>
      <c r="S20" s="181" t="str">
        <f t="shared" ca="1" si="2"/>
        <v>TR</v>
      </c>
      <c r="T20" s="181" t="str">
        <f ca="1">IF(B20="","",IF(ISERROR(MATCH($J20,SorP!$B$1:$B$6226,0)),"",INDIRECT("'SorP'!$A$"&amp;MATCH($S20&amp;$J20,SorP!C:C,0))))</f>
        <v>TR-34</v>
      </c>
      <c r="U20" s="201"/>
      <c r="V20" s="226">
        <f ca="1">IF(C20="",NA(),IF(OR(C20="Smelter not listed",C20="Smelter not yet identified"),MATCH($B20&amp;$D20,'Smelter Look-up'!$J:$J,0),MATCH($B20&amp;$C20,'Smelter Look-up'!$J:$J,0)))</f>
        <v>128</v>
      </c>
      <c r="X20" s="227">
        <f t="shared" ca="1" si="3"/>
        <v>0</v>
      </c>
      <c r="AB20" s="228" t="str">
        <f t="shared" ca="1" si="4"/>
        <v>GoldIstanbul Gold Refinery</v>
      </c>
    </row>
    <row r="21" spans="1:28" s="227" customFormat="1" ht="63.75">
      <c r="A21" s="181" t="s">
        <v>682</v>
      </c>
      <c r="B21" s="182" t="str">
        <f ca="1">IF(LEN(A21)=0,"",INDEX('Smelter Look-up'!$A:$A,MATCH($A21,'Smelter Look-up'!$E:$E,0)))</f>
        <v>Gold</v>
      </c>
      <c r="C21" s="186" t="str">
        <f ca="1">IF(LEN(A21)=0,"",INDEX('Smelter Look-up'!$C:$C,MATCH($A21,'Smelter Look-up'!$E:$E,0)))</f>
        <v>Asahi Refining USA Inc.</v>
      </c>
      <c r="D21" s="230"/>
      <c r="E21" s="182" t="str">
        <f ca="1">IF(ISERROR($V21),"",OFFSET('Smelter Look-up'!$D$4,$V21-4,0)&amp;"")</f>
        <v>UNITED STATES OF AMERICA</v>
      </c>
      <c r="F21" s="182" t="str">
        <f ca="1">IF(ISERROR($V21),"",OFFSET('Smelter Look-up'!$E$4,$V21-4,0))</f>
        <v>CID000920</v>
      </c>
      <c r="G21" s="182" t="str">
        <f ca="1">IF(C21=$X$4,IF(ISERROR($V21),"Enter smelter details","RMI"),IF(ISERROR($V21),"",OFFSET('Smelter Look-up'!$F$4,$V21-4,0)))</f>
        <v>RMI</v>
      </c>
      <c r="H21" s="183">
        <f ca="1">IF(ISERROR($V21),"",OFFSET('Smelter Look-up'!$G$4,$V21-4,0))</f>
        <v>0</v>
      </c>
      <c r="I21" s="184" t="str">
        <f ca="1">IF(ISERROR($V21),"",OFFSET('Smelter Look-up'!$H$4,$V21-4,0))</f>
        <v>Salt Lake City</v>
      </c>
      <c r="J21" s="184" t="str">
        <f ca="1">IF(ISERROR($V21),"",OFFSET('Smelter Look-up'!$I$4,$V21-4,0))</f>
        <v>Utah</v>
      </c>
      <c r="K21" s="224"/>
      <c r="L21" s="224"/>
      <c r="M21" s="224"/>
      <c r="N21" s="224"/>
      <c r="O21" s="224"/>
      <c r="P21" s="185"/>
      <c r="Q21" s="225"/>
      <c r="R21" s="182" t="str">
        <f ca="1">IF(ISERROR($V21),"",OFFSET('Smelter Look-up'!$C$4,$V21-4,0)&amp;"")</f>
        <v>Asahi Refining USA Inc.</v>
      </c>
      <c r="S21" s="181" t="str">
        <f t="shared" ca="1" si="2"/>
        <v>US</v>
      </c>
      <c r="T21" s="181" t="str">
        <f ca="1">IF(B21="","",IF(ISERROR(MATCH($J21,SorP!$B$1:$B$6226,0)),"",INDIRECT("'SorP'!$A$"&amp;MATCH($S21&amp;$J21,SorP!C:C,0))))</f>
        <v>US-UT</v>
      </c>
      <c r="U21" s="201"/>
      <c r="V21" s="226">
        <f ca="1">IF(C21="",NA(),IF(OR(C21="Smelter not listed",C21="Smelter not yet identified"),MATCH($B21&amp;$D21,'Smelter Look-up'!$J:$J,0),MATCH($B21&amp;$C21,'Smelter Look-up'!$J:$J,0)))</f>
        <v>31</v>
      </c>
      <c r="X21" s="227">
        <f t="shared" ca="1" si="3"/>
        <v>0</v>
      </c>
      <c r="AB21" s="228" t="str">
        <f t="shared" ca="1" si="4"/>
        <v>GoldAsahi Refining USA Inc.</v>
      </c>
    </row>
    <row r="22" spans="1:28" s="227" customFormat="1" ht="63.75">
      <c r="A22" s="181" t="s">
        <v>683</v>
      </c>
      <c r="B22" s="182" t="str">
        <f ca="1">IF(LEN(A22)=0,"",INDEX('Smelter Look-up'!$A:$A,MATCH($A22,'Smelter Look-up'!$E:$E,0)))</f>
        <v>Gold</v>
      </c>
      <c r="C22" s="186" t="str">
        <f ca="1">IF(LEN(A22)=0,"",INDEX('Smelter Look-up'!$C:$C,MATCH($A22,'Smelter Look-up'!$E:$E,0)))</f>
        <v>Asahi Refining Canada Ltd.</v>
      </c>
      <c r="D22" s="230"/>
      <c r="E22" s="182" t="str">
        <f ca="1">IF(ISERROR($V22),"",OFFSET('Smelter Look-up'!$D$4,$V22-4,0)&amp;"")</f>
        <v>CANADA</v>
      </c>
      <c r="F22" s="182" t="str">
        <f ca="1">IF(ISERROR($V22),"",OFFSET('Smelter Look-up'!$E$4,$V22-4,0))</f>
        <v>CID000924</v>
      </c>
      <c r="G22" s="182" t="str">
        <f ca="1">IF(C22=$X$4,IF(ISERROR($V22),"Enter smelter details","RMI"),IF(ISERROR($V22),"",OFFSET('Smelter Look-up'!$F$4,$V22-4,0)))</f>
        <v>RMI</v>
      </c>
      <c r="H22" s="183">
        <f ca="1">IF(ISERROR($V22),"",OFFSET('Smelter Look-up'!$G$4,$V22-4,0))</f>
        <v>0</v>
      </c>
      <c r="I22" s="184" t="str">
        <f ca="1">IF(ISERROR($V22),"",OFFSET('Smelter Look-up'!$H$4,$V22-4,0))</f>
        <v>Brampton</v>
      </c>
      <c r="J22" s="184" t="str">
        <f ca="1">IF(ISERROR($V22),"",OFFSET('Smelter Look-up'!$I$4,$V22-4,0))</f>
        <v>Ontario</v>
      </c>
      <c r="K22" s="224"/>
      <c r="L22" s="224"/>
      <c r="M22" s="224"/>
      <c r="N22" s="224"/>
      <c r="O22" s="224"/>
      <c r="P22" s="185"/>
      <c r="Q22" s="225"/>
      <c r="R22" s="182" t="str">
        <f ca="1">IF(ISERROR($V22),"",OFFSET('Smelter Look-up'!$C$4,$V22-4,0)&amp;"")</f>
        <v>Asahi Refining Canada Ltd.</v>
      </c>
      <c r="S22" s="181" t="str">
        <f t="shared" ca="1" si="2"/>
        <v>CA</v>
      </c>
      <c r="T22" s="181" t="str">
        <f ca="1">IF(B22="","",IF(ISERROR(MATCH($J22,SorP!$B$1:$B$6226,0)),"",INDIRECT("'SorP'!$A$"&amp;MATCH($S22&amp;$J22,SorP!C:C,0))))</f>
        <v>CA-ON</v>
      </c>
      <c r="U22" s="201"/>
      <c r="V22" s="226">
        <f ca="1">IF(C22="",NA(),IF(OR(C22="Smelter not listed",C22="Smelter not yet identified"),MATCH($B22&amp;$D22,'Smelter Look-up'!$J:$J,0),MATCH($B22&amp;$C22,'Smelter Look-up'!$J:$J,0)))</f>
        <v>30</v>
      </c>
      <c r="X22" s="227">
        <f t="shared" ca="1" si="3"/>
        <v>0</v>
      </c>
      <c r="AB22" s="228" t="str">
        <f t="shared" ca="1" si="4"/>
        <v>GoldAsahi Refining Canada Ltd.</v>
      </c>
    </row>
    <row r="23" spans="1:28" s="227" customFormat="1" ht="76.5">
      <c r="A23" s="181" t="s">
        <v>686</v>
      </c>
      <c r="B23" s="182" t="str">
        <f ca="1">IF(LEN(A23)=0,"",INDEX('Smelter Look-up'!$A:$A,MATCH($A23,'Smelter Look-up'!$E:$E,0)))</f>
        <v>Gold</v>
      </c>
      <c r="C23" s="186" t="str">
        <f ca="1">IF(LEN(A23)=0,"",INDEX('Smelter Look-up'!$C:$C,MATCH($A23,'Smelter Look-up'!$E:$E,0)))</f>
        <v>JX Nippon Mining &amp; Metals Co., Ltd.</v>
      </c>
      <c r="D23" s="230"/>
      <c r="E23" s="182" t="str">
        <f ca="1">IF(ISERROR($V23),"",OFFSET('Smelter Look-up'!$D$4,$V23-4,0)&amp;"")</f>
        <v>JAPAN</v>
      </c>
      <c r="F23" s="182" t="str">
        <f ca="1">IF(ISERROR($V23),"",OFFSET('Smelter Look-up'!$E$4,$V23-4,0))</f>
        <v>CID000937</v>
      </c>
      <c r="G23" s="182" t="str">
        <f ca="1">IF(C23=$X$4,IF(ISERROR($V23),"Enter smelter details","RMI"),IF(ISERROR($V23),"",OFFSET('Smelter Look-up'!$F$4,$V23-4,0)))</f>
        <v>RMI</v>
      </c>
      <c r="H23" s="183">
        <f ca="1">IF(ISERROR($V23),"",OFFSET('Smelter Look-up'!$G$4,$V23-4,0))</f>
        <v>0</v>
      </c>
      <c r="I23" s="184" t="str">
        <f ca="1">IF(ISERROR($V23),"",OFFSET('Smelter Look-up'!$H$4,$V23-4,0))</f>
        <v>Ōita</v>
      </c>
      <c r="J23" s="184" t="str">
        <f ca="1">IF(ISERROR($V23),"",OFFSET('Smelter Look-up'!$I$4,$V23-4,0))</f>
        <v>Ôita</v>
      </c>
      <c r="K23" s="224"/>
      <c r="L23" s="224"/>
      <c r="M23" s="224"/>
      <c r="N23" s="224"/>
      <c r="O23" s="224"/>
      <c r="P23" s="185"/>
      <c r="Q23" s="225"/>
      <c r="R23" s="182" t="str">
        <f ca="1">IF(ISERROR($V23),"",OFFSET('Smelter Look-up'!$C$4,$V23-4,0)&amp;"")</f>
        <v>JX Nippon Mining &amp; Metals Co., Ltd.</v>
      </c>
      <c r="S23" s="181" t="str">
        <f t="shared" ca="1" si="2"/>
        <v>JP</v>
      </c>
      <c r="T23" s="181" t="str">
        <f ca="1">IF(B23="","",IF(ISERROR(MATCH($J23,SorP!$B$1:$B$6226,0)),"",INDIRECT("'SorP'!$A$"&amp;MATCH($S23&amp;$J23,SorP!C:C,0))))</f>
        <v>JP-44</v>
      </c>
      <c r="U23" s="201"/>
      <c r="V23" s="226">
        <f ca="1">IF(C23="",NA(),IF(OR(C23="Smelter not listed",C23="Smelter not yet identified"),MATCH($B23&amp;$D23,'Smelter Look-up'!$J:$J,0),MATCH($B23&amp;$C23,'Smelter Look-up'!$J:$J,0)))</f>
        <v>141</v>
      </c>
      <c r="X23" s="227">
        <f t="shared" ca="1" si="3"/>
        <v>0</v>
      </c>
      <c r="AB23" s="228" t="str">
        <f t="shared" ca="1" si="4"/>
        <v>GoldJX Nippon Mining &amp; Metals Co., Ltd.</v>
      </c>
    </row>
    <row r="24" spans="1:28" s="227" customFormat="1" ht="63.75">
      <c r="A24" s="181" t="s">
        <v>689</v>
      </c>
      <c r="B24" s="182" t="str">
        <f ca="1">IF(LEN(A24)=0,"",INDEX('Smelter Look-up'!$A:$A,MATCH($A24,'Smelter Look-up'!$E:$E,0)))</f>
        <v>Gold</v>
      </c>
      <c r="C24" s="186" t="str">
        <f ca="1">IF(LEN(A24)=0,"",INDEX('Smelter Look-up'!$C:$C,MATCH($A24,'Smelter Look-up'!$E:$E,0)))</f>
        <v>Kennecott Utah Copper LLC</v>
      </c>
      <c r="D24" s="230"/>
      <c r="E24" s="182" t="str">
        <f ca="1">IF(ISERROR($V24),"",OFFSET('Smelter Look-up'!$D$4,$V24-4,0)&amp;"")</f>
        <v>UNITED STATES OF AMERICA</v>
      </c>
      <c r="F24" s="182" t="str">
        <f ca="1">IF(ISERROR($V24),"",OFFSET('Smelter Look-up'!$E$4,$V24-4,0))</f>
        <v>CID000969</v>
      </c>
      <c r="G24" s="182" t="str">
        <f ca="1">IF(C24=$X$4,IF(ISERROR($V24),"Enter smelter details","RMI"),IF(ISERROR($V24),"",OFFSET('Smelter Look-up'!$F$4,$V24-4,0)))</f>
        <v>RMI</v>
      </c>
      <c r="H24" s="183">
        <f ca="1">IF(ISERROR($V24),"",OFFSET('Smelter Look-up'!$G$4,$V24-4,0))</f>
        <v>0</v>
      </c>
      <c r="I24" s="184" t="str">
        <f ca="1">IF(ISERROR($V24),"",OFFSET('Smelter Look-up'!$H$4,$V24-4,0))</f>
        <v>Magna</v>
      </c>
      <c r="J24" s="184" t="str">
        <f ca="1">IF(ISERROR($V24),"",OFFSET('Smelter Look-up'!$I$4,$V24-4,0))</f>
        <v>Utah</v>
      </c>
      <c r="K24" s="224"/>
      <c r="L24" s="224"/>
      <c r="M24" s="224"/>
      <c r="N24" s="224"/>
      <c r="O24" s="224"/>
      <c r="P24" s="185"/>
      <c r="Q24" s="225"/>
      <c r="R24" s="182" t="str">
        <f ca="1">IF(ISERROR($V24),"",OFFSET('Smelter Look-up'!$C$4,$V24-4,0)&amp;"")</f>
        <v>Kennecott Utah Copper LLC</v>
      </c>
      <c r="S24" s="181" t="str">
        <f t="shared" ca="1" si="2"/>
        <v>US</v>
      </c>
      <c r="T24" s="181" t="str">
        <f ca="1">IF(B24="","",IF(ISERROR(MATCH($J24,SorP!$B$1:$B$6226,0)),"",INDIRECT("'SorP'!$A$"&amp;MATCH($S24&amp;$J24,SorP!C:C,0))))</f>
        <v>US-UT</v>
      </c>
      <c r="U24" s="201"/>
      <c r="V24" s="226">
        <f ca="1">IF(C24="",NA(),IF(OR(C24="Smelter not listed",C24="Smelter not yet identified"),MATCH($B24&amp;$D24,'Smelter Look-up'!$J:$J,0),MATCH($B24&amp;$C24,'Smelter Look-up'!$J:$J,0)))</f>
        <v>146</v>
      </c>
      <c r="X24" s="227">
        <f t="shared" ca="1" si="3"/>
        <v>0</v>
      </c>
      <c r="AB24" s="228" t="str">
        <f t="shared" ca="1" si="4"/>
        <v>GoldKennecott Utah Copper LLC</v>
      </c>
    </row>
    <row r="25" spans="1:28" s="227" customFormat="1" ht="63.75">
      <c r="A25" s="181" t="s">
        <v>690</v>
      </c>
      <c r="B25" s="182" t="str">
        <f ca="1">IF(LEN(A25)=0,"",INDEX('Smelter Look-up'!$A:$A,MATCH($A25,'Smelter Look-up'!$E:$E,0)))</f>
        <v>Gold</v>
      </c>
      <c r="C25" s="186" t="str">
        <f ca="1">IF(LEN(A25)=0,"",INDEX('Smelter Look-up'!$C:$C,MATCH($A25,'Smelter Look-up'!$E:$E,0)))</f>
        <v>Kojima Chemicals Co., Ltd.</v>
      </c>
      <c r="D25" s="230"/>
      <c r="E25" s="182" t="str">
        <f ca="1">IF(ISERROR($V25),"",OFFSET('Smelter Look-up'!$D$4,$V25-4,0)&amp;"")</f>
        <v>JAPAN</v>
      </c>
      <c r="F25" s="182" t="str">
        <f ca="1">IF(ISERROR($V25),"",OFFSET('Smelter Look-up'!$E$4,$V25-4,0))</f>
        <v>CID000981</v>
      </c>
      <c r="G25" s="182" t="str">
        <f ca="1">IF(C25=$X$4,IF(ISERROR($V25),"Enter smelter details","RMI"),IF(ISERROR($V25),"",OFFSET('Smelter Look-up'!$F$4,$V25-4,0)))</f>
        <v>RMI</v>
      </c>
      <c r="H25" s="183">
        <f ca="1">IF(ISERROR($V25),"",OFFSET('Smelter Look-up'!$G$4,$V25-4,0))</f>
        <v>0</v>
      </c>
      <c r="I25" s="184" t="str">
        <f ca="1">IF(ISERROR($V25),"",OFFSET('Smelter Look-up'!$H$4,$V25-4,0))</f>
        <v>Sayama</v>
      </c>
      <c r="J25" s="184" t="str">
        <f ca="1">IF(ISERROR($V25),"",OFFSET('Smelter Look-up'!$I$4,$V25-4,0))</f>
        <v>Saitama</v>
      </c>
      <c r="K25" s="224"/>
      <c r="L25" s="224"/>
      <c r="M25" s="224"/>
      <c r="N25" s="224"/>
      <c r="O25" s="224"/>
      <c r="P25" s="185"/>
      <c r="Q25" s="225"/>
      <c r="R25" s="182" t="str">
        <f ca="1">IF(ISERROR($V25),"",OFFSET('Smelter Look-up'!$C$4,$V25-4,0)&amp;"")</f>
        <v>Kojima Chemicals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151</v>
      </c>
      <c r="X25" s="227">
        <f t="shared" ca="1" si="3"/>
        <v>0</v>
      </c>
      <c r="AB25" s="228" t="str">
        <f t="shared" ca="1" si="4"/>
        <v>GoldKojima Chemicals Co., Ltd.</v>
      </c>
    </row>
    <row r="26" spans="1:28" s="227" customFormat="1" ht="63.75">
      <c r="A26" s="181" t="s">
        <v>698</v>
      </c>
      <c r="B26" s="182" t="str">
        <f ca="1">IF(LEN(A26)=0,"",INDEX('Smelter Look-up'!$A:$A,MATCH($A26,'Smelter Look-up'!$E:$E,0)))</f>
        <v>Gold</v>
      </c>
      <c r="C26" s="186" t="str">
        <f ca="1">IF(LEN(A26)=0,"",INDEX('Smelter Look-up'!$C:$C,MATCH($A26,'Smelter Look-up'!$E:$E,0)))</f>
        <v>Matsuda Sangyo Co., Ltd.</v>
      </c>
      <c r="D26" s="230"/>
      <c r="E26" s="182" t="str">
        <f ca="1">IF(ISERROR($V26),"",OFFSET('Smelter Look-up'!$D$4,$V26-4,0)&amp;"")</f>
        <v>JAPAN</v>
      </c>
      <c r="F26" s="182" t="str">
        <f ca="1">IF(ISERROR($V26),"",OFFSET('Smelter Look-up'!$E$4,$V26-4,0))</f>
        <v>CID001119</v>
      </c>
      <c r="G26" s="182" t="str">
        <f ca="1">IF(C26=$X$4,IF(ISERROR($V26),"Enter smelter details","RMI"),IF(ISERROR($V26),"",OFFSET('Smelter Look-up'!$F$4,$V26-4,0)))</f>
        <v>RMI</v>
      </c>
      <c r="H26" s="183">
        <f ca="1">IF(ISERROR($V26),"",OFFSET('Smelter Look-up'!$G$4,$V26-4,0))</f>
        <v>0</v>
      </c>
      <c r="I26" s="184" t="str">
        <f ca="1">IF(ISERROR($V26),"",OFFSET('Smelter Look-up'!$H$4,$V26-4,0))</f>
        <v>Iruma</v>
      </c>
      <c r="J26" s="184" t="str">
        <f ca="1">IF(ISERROR($V26),"",OFFSET('Smelter Look-up'!$I$4,$V26-4,0))</f>
        <v>Saitama</v>
      </c>
      <c r="K26" s="224"/>
      <c r="L26" s="224"/>
      <c r="M26" s="224"/>
      <c r="N26" s="224"/>
      <c r="O26" s="224"/>
      <c r="P26" s="185"/>
      <c r="Q26" s="225"/>
      <c r="R26" s="182" t="str">
        <f ca="1">IF(ISERROR($V26),"",OFFSET('Smelter Look-up'!$C$4,$V26-4,0)&amp;"")</f>
        <v>Matsuda Sangyo Co., Ltd.</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175</v>
      </c>
      <c r="X26" s="227">
        <f t="shared" ca="1" si="3"/>
        <v>0</v>
      </c>
      <c r="AB26" s="228" t="str">
        <f t="shared" ca="1" si="4"/>
        <v>GoldMatsuda Sangyo Co., Ltd.</v>
      </c>
    </row>
    <row r="27" spans="1:28" s="227" customFormat="1" ht="89.25">
      <c r="A27" s="181" t="s">
        <v>699</v>
      </c>
      <c r="B27" s="182" t="str">
        <f ca="1">IF(LEN(A27)=0,"",INDEX('Smelter Look-up'!$A:$A,MATCH($A27,'Smelter Look-up'!$E:$E,0)))</f>
        <v>Gold</v>
      </c>
      <c r="C27" s="186" t="str">
        <f ca="1">IF(LEN(A27)=0,"",INDEX('Smelter Look-up'!$C:$C,MATCH($A27,'Smelter Look-up'!$E:$E,0)))</f>
        <v>Metalor Technologies (Hong Kong) Ltd.</v>
      </c>
      <c r="D27" s="230"/>
      <c r="E27" s="182" t="str">
        <f ca="1">IF(ISERROR($V27),"",OFFSET('Smelter Look-up'!$D$4,$V27-4,0)&amp;"")</f>
        <v>CHINA</v>
      </c>
      <c r="F27" s="182" t="str">
        <f ca="1">IF(ISERROR($V27),"",OFFSET('Smelter Look-up'!$E$4,$V27-4,0))</f>
        <v>CID001149</v>
      </c>
      <c r="G27" s="182" t="str">
        <f ca="1">IF(C27=$X$4,IF(ISERROR($V27),"Enter smelter details","RMI"),IF(ISERROR($V27),"",OFFSET('Smelter Look-up'!$F$4,$V27-4,0)))</f>
        <v>RMI</v>
      </c>
      <c r="H27" s="183">
        <f ca="1">IF(ISERROR($V27),"",OFFSET('Smelter Look-up'!$G$4,$V27-4,0))</f>
        <v>0</v>
      </c>
      <c r="I27" s="184" t="str">
        <f ca="1">IF(ISERROR($V27),"",OFFSET('Smelter Look-up'!$H$4,$V27-4,0))</f>
        <v>Kwai Chung</v>
      </c>
      <c r="J27" s="184" t="str">
        <f ca="1">IF(ISERROR($V27),"",OFFSET('Smelter Look-up'!$I$4,$V27-4,0))</f>
        <v>Hong Kong SAR</v>
      </c>
      <c r="K27" s="224"/>
      <c r="L27" s="224"/>
      <c r="M27" s="224"/>
      <c r="N27" s="224"/>
      <c r="O27" s="224"/>
      <c r="P27" s="185"/>
      <c r="Q27" s="225"/>
      <c r="R27" s="182" t="str">
        <f ca="1">IF(ISERROR($V27),"",OFFSET('Smelter Look-up'!$C$4,$V27-4,0)&amp;"")</f>
        <v>Metalor Technologies (Hong Kong) Ltd.</v>
      </c>
      <c r="S27" s="181" t="str">
        <f t="shared" ca="1" si="2"/>
        <v>CN</v>
      </c>
      <c r="T27" s="181" t="str">
        <f ca="1">IF(B27="","",IF(ISERROR(MATCH($J27,SorP!$B$1:$B$6226,0)),"",INDIRECT("'SorP'!$A$"&amp;MATCH($S27&amp;$J27,SorP!C:C,0))))</f>
        <v>CN-HK</v>
      </c>
      <c r="U27" s="201"/>
      <c r="V27" s="226">
        <f ca="1">IF(C27="",NA(),IF(OR(C27="Smelter not listed",C27="Smelter not yet identified"),MATCH($B27&amp;$D27,'Smelter Look-up'!$J:$J,0),MATCH($B27&amp;$C27,'Smelter Look-up'!$J:$J,0)))</f>
        <v>183</v>
      </c>
      <c r="X27" s="227">
        <f t="shared" ca="1" si="3"/>
        <v>0</v>
      </c>
      <c r="AB27" s="228" t="str">
        <f t="shared" ca="1" si="4"/>
        <v>GoldMetalor Technologies (Hong Kong) Ltd.</v>
      </c>
    </row>
    <row r="28" spans="1:28" s="227" customFormat="1" ht="63.75">
      <c r="A28" s="181" t="s">
        <v>701</v>
      </c>
      <c r="B28" s="182" t="str">
        <f ca="1">IF(LEN(A28)=0,"",INDEX('Smelter Look-up'!$A:$A,MATCH($A28,'Smelter Look-up'!$E:$E,0)))</f>
        <v>Gold</v>
      </c>
      <c r="C28" s="186" t="str">
        <f ca="1">IF(LEN(A28)=0,"",INDEX('Smelter Look-up'!$C:$C,MATCH($A28,'Smelter Look-up'!$E:$E,0)))</f>
        <v>Metalor Technologies S.A.</v>
      </c>
      <c r="D28" s="230"/>
      <c r="E28" s="182" t="str">
        <f ca="1">IF(ISERROR($V28),"",OFFSET('Smelter Look-up'!$D$4,$V28-4,0)&amp;"")</f>
        <v>SWITZERLAND</v>
      </c>
      <c r="F28" s="182" t="str">
        <f ca="1">IF(ISERROR($V28),"",OFFSET('Smelter Look-up'!$E$4,$V28-4,0))</f>
        <v>CID001153</v>
      </c>
      <c r="G28" s="182" t="str">
        <f ca="1">IF(C28=$X$4,IF(ISERROR($V28),"Enter smelter details","RMI"),IF(ISERROR($V28),"",OFFSET('Smelter Look-up'!$F$4,$V28-4,0)))</f>
        <v>RMI</v>
      </c>
      <c r="H28" s="183">
        <f ca="1">IF(ISERROR($V28),"",OFFSET('Smelter Look-up'!$G$4,$V28-4,0))</f>
        <v>0</v>
      </c>
      <c r="I28" s="184" t="str">
        <f ca="1">IF(ISERROR($V28),"",OFFSET('Smelter Look-up'!$H$4,$V28-4,0))</f>
        <v>Marin</v>
      </c>
      <c r="J28" s="184" t="str">
        <f ca="1">IF(ISERROR($V28),"",OFFSET('Smelter Look-up'!$I$4,$V28-4,0))</f>
        <v>Neuchâtel</v>
      </c>
      <c r="K28" s="224"/>
      <c r="L28" s="224"/>
      <c r="M28" s="224"/>
      <c r="N28" s="224"/>
      <c r="O28" s="224"/>
      <c r="P28" s="185"/>
      <c r="Q28" s="225"/>
      <c r="R28" s="182" t="str">
        <f ca="1">IF(ISERROR($V28),"",OFFSET('Smelter Look-up'!$C$4,$V28-4,0)&amp;"")</f>
        <v>Metalor Technologies S.A.</v>
      </c>
      <c r="S28" s="181" t="str">
        <f t="shared" ca="1" si="2"/>
        <v>CH</v>
      </c>
      <c r="T28" s="181" t="str">
        <f ca="1">IF(B28="","",IF(ISERROR(MATCH($J28,SorP!$B$1:$B$6226,0)),"",INDIRECT("'SorP'!$A$"&amp;MATCH($S28&amp;$J28,SorP!C:C,0))))</f>
        <v>CH-NE</v>
      </c>
      <c r="U28" s="201"/>
      <c r="V28" s="226">
        <f ca="1">IF(C28="",NA(),IF(OR(C28="Smelter not listed",C28="Smelter not yet identified"),MATCH($B28&amp;$D28,'Smelter Look-up'!$J:$J,0),MATCH($B28&amp;$C28,'Smelter Look-up'!$J:$J,0)))</f>
        <v>186</v>
      </c>
      <c r="X28" s="227">
        <f t="shared" ca="1" si="3"/>
        <v>0</v>
      </c>
      <c r="AB28" s="228" t="str">
        <f t="shared" ca="1" si="4"/>
        <v>GoldMetalor Technologies S.A.</v>
      </c>
    </row>
    <row r="29" spans="1:28" s="227" customFormat="1" ht="63.75">
      <c r="A29" s="181" t="s">
        <v>702</v>
      </c>
      <c r="B29" s="182" t="str">
        <f ca="1">IF(LEN(A29)=0,"",INDEX('Smelter Look-up'!$A:$A,MATCH($A29,'Smelter Look-up'!$E:$E,0)))</f>
        <v>Gold</v>
      </c>
      <c r="C29" s="186" t="str">
        <f ca="1">IF(LEN(A29)=0,"",INDEX('Smelter Look-up'!$C:$C,MATCH($A29,'Smelter Look-up'!$E:$E,0)))</f>
        <v>Metalor USA Refining Corporation</v>
      </c>
      <c r="D29" s="230"/>
      <c r="E29" s="182" t="str">
        <f ca="1">IF(ISERROR($V29),"",OFFSET('Smelter Look-up'!$D$4,$V29-4,0)&amp;"")</f>
        <v>UNITED STATES OF AMERICA</v>
      </c>
      <c r="F29" s="182" t="str">
        <f ca="1">IF(ISERROR($V29),"",OFFSET('Smelter Look-up'!$E$4,$V29-4,0))</f>
        <v>CID001157</v>
      </c>
      <c r="G29" s="182" t="str">
        <f ca="1">IF(C29=$X$4,IF(ISERROR($V29),"Enter smelter details","RMI"),IF(ISERROR($V29),"",OFFSET('Smelter Look-up'!$F$4,$V29-4,0)))</f>
        <v>RMI</v>
      </c>
      <c r="H29" s="183">
        <f ca="1">IF(ISERROR($V29),"",OFFSET('Smelter Look-up'!$G$4,$V29-4,0))</f>
        <v>0</v>
      </c>
      <c r="I29" s="184" t="str">
        <f ca="1">IF(ISERROR($V29),"",OFFSET('Smelter Look-up'!$H$4,$V29-4,0))</f>
        <v>North Attleboro</v>
      </c>
      <c r="J29" s="184" t="str">
        <f ca="1">IF(ISERROR($V29),"",OFFSET('Smelter Look-up'!$I$4,$V29-4,0))</f>
        <v>Massachusetts</v>
      </c>
      <c r="K29" s="224"/>
      <c r="L29" s="224"/>
      <c r="M29" s="224"/>
      <c r="N29" s="224"/>
      <c r="O29" s="224"/>
      <c r="P29" s="185"/>
      <c r="Q29" s="225"/>
      <c r="R29" s="182" t="str">
        <f ca="1">IF(ISERROR($V29),"",OFFSET('Smelter Look-up'!$C$4,$V29-4,0)&amp;"")</f>
        <v>Metalor USA Refining Corporation</v>
      </c>
      <c r="S29" s="181" t="str">
        <f t="shared" ca="1" si="2"/>
        <v>US</v>
      </c>
      <c r="T29" s="181" t="str">
        <f ca="1">IF(B29="","",IF(ISERROR(MATCH($J29,SorP!$B$1:$B$6226,0)),"",INDIRECT("'SorP'!$A$"&amp;MATCH($S29&amp;$J29,SorP!C:C,0))))</f>
        <v>US-MA</v>
      </c>
      <c r="U29" s="201"/>
      <c r="V29" s="226">
        <f ca="1">IF(C29="",NA(),IF(OR(C29="Smelter not listed",C29="Smelter not yet identified"),MATCH($B29&amp;$D29,'Smelter Look-up'!$J:$J,0),MATCH($B29&amp;$C29,'Smelter Look-up'!$J:$J,0)))</f>
        <v>187</v>
      </c>
      <c r="X29" s="227">
        <f t="shared" ca="1" si="3"/>
        <v>0</v>
      </c>
      <c r="AB29" s="228" t="str">
        <f t="shared" ca="1" si="4"/>
        <v>GoldMetalor USA Refining Corporation</v>
      </c>
    </row>
    <row r="30" spans="1:28" s="227" customFormat="1" ht="76.5">
      <c r="A30" s="181" t="s">
        <v>704</v>
      </c>
      <c r="B30" s="182" t="str">
        <f ca="1">IF(LEN(A30)=0,"",INDEX('Smelter Look-up'!$A:$A,MATCH($A30,'Smelter Look-up'!$E:$E,0)))</f>
        <v>Gold</v>
      </c>
      <c r="C30" s="186" t="str">
        <f ca="1">IF(LEN(A30)=0,"",INDEX('Smelter Look-up'!$C:$C,MATCH($A30,'Smelter Look-up'!$E:$E,0)))</f>
        <v>Mitsubishi Materials Corporation</v>
      </c>
      <c r="D30" s="230"/>
      <c r="E30" s="182" t="str">
        <f ca="1">IF(ISERROR($V30),"",OFFSET('Smelter Look-up'!$D$4,$V30-4,0)&amp;"")</f>
        <v>JAPAN</v>
      </c>
      <c r="F30" s="182" t="str">
        <f ca="1">IF(ISERROR($V30),"",OFFSET('Smelter Look-up'!$E$4,$V30-4,0))</f>
        <v>CID001188</v>
      </c>
      <c r="G30" s="182" t="str">
        <f ca="1">IF(C30=$X$4,IF(ISERROR($V30),"Enter smelter details","RMI"),IF(ISERROR($V30),"",OFFSET('Smelter Look-up'!$F$4,$V30-4,0)))</f>
        <v>RMI</v>
      </c>
      <c r="H30" s="183">
        <f ca="1">IF(ISERROR($V30),"",OFFSET('Smelter Look-up'!$G$4,$V30-4,0))</f>
        <v>0</v>
      </c>
      <c r="I30" s="184" t="str">
        <f ca="1">IF(ISERROR($V30),"",OFFSET('Smelter Look-up'!$H$4,$V30-4,0))</f>
        <v>Tokyo</v>
      </c>
      <c r="J30" s="184" t="str">
        <f ca="1">IF(ISERROR($V30),"",OFFSET('Smelter Look-up'!$I$4,$V30-4,0))</f>
        <v>Tokyo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JP-13</v>
      </c>
      <c r="U30" s="201"/>
      <c r="V30" s="226">
        <f ca="1">IF(C30="",NA(),IF(OR(C30="Smelter not listed",C30="Smelter not yet identified"),MATCH($B30&amp;$D30,'Smelter Look-up'!$J:$J,0),MATCH($B30&amp;$C30,'Smelter Look-up'!$J:$J,0)))</f>
        <v>192</v>
      </c>
      <c r="X30" s="227">
        <f t="shared" ca="1" si="3"/>
        <v>0</v>
      </c>
      <c r="AB30" s="228" t="str">
        <f t="shared" ca="1" si="4"/>
        <v>GoldMitsubishi Materials Corporation</v>
      </c>
    </row>
    <row r="31" spans="1:28" s="227" customFormat="1" ht="89.25">
      <c r="A31" s="181" t="s">
        <v>705</v>
      </c>
      <c r="B31" s="182" t="str">
        <f ca="1">IF(LEN(A31)=0,"",INDEX('Smelter Look-up'!$A:$A,MATCH($A31,'Smelter Look-up'!$E:$E,0)))</f>
        <v>Gold</v>
      </c>
      <c r="C31" s="186" t="str">
        <f ca="1">IF(LEN(A31)=0,"",INDEX('Smelter Look-up'!$C:$C,MATCH($A31,'Smelter Look-up'!$E:$E,0)))</f>
        <v>Mitsui Mining and Smelting Co., Ltd.</v>
      </c>
      <c r="D31" s="230"/>
      <c r="E31" s="182" t="str">
        <f ca="1">IF(ISERROR($V31),"",OFFSET('Smelter Look-up'!$D$4,$V31-4,0)&amp;"")</f>
        <v>JAPAN</v>
      </c>
      <c r="F31" s="182" t="str">
        <f ca="1">IF(ISERROR($V31),"",OFFSET('Smelter Look-up'!$E$4,$V31-4,0))</f>
        <v>CID001193</v>
      </c>
      <c r="G31" s="182" t="str">
        <f ca="1">IF(C31=$X$4,IF(ISERROR($V31),"Enter smelter details","RMI"),IF(ISERROR($V31),"",OFFSET('Smelter Look-up'!$F$4,$V31-4,0)))</f>
        <v>RMI</v>
      </c>
      <c r="H31" s="183">
        <f ca="1">IF(ISERROR($V31),"",OFFSET('Smelter Look-up'!$G$4,$V31-4,0))</f>
        <v>0</v>
      </c>
      <c r="I31" s="184" t="str">
        <f ca="1">IF(ISERROR($V31),"",OFFSET('Smelter Look-up'!$H$4,$V31-4,0))</f>
        <v>Takehara</v>
      </c>
      <c r="J31" s="184" t="str">
        <f ca="1">IF(ISERROR($V31),"",OFFSET('Smelter Look-up'!$I$4,$V31-4,0))</f>
        <v>Hiroshima</v>
      </c>
      <c r="K31" s="224"/>
      <c r="L31" s="224"/>
      <c r="M31" s="224"/>
      <c r="N31" s="224"/>
      <c r="O31" s="224"/>
      <c r="P31" s="185"/>
      <c r="Q31" s="225"/>
      <c r="R31" s="182" t="str">
        <f ca="1">IF(ISERROR($V31),"",OFFSET('Smelter Look-up'!$C$4,$V31-4,0)&amp;"")</f>
        <v>Mitsui Mining and Smelting Co., Ltd.</v>
      </c>
      <c r="S31" s="181" t="str">
        <f t="shared" ca="1" si="2"/>
        <v>JP</v>
      </c>
      <c r="T31" s="181" t="str">
        <f ca="1">IF(B31="","",IF(ISERROR(MATCH($J31,SorP!$B$1:$B$6226,0)),"",INDIRECT("'SorP'!$A$"&amp;MATCH($S31&amp;$J31,SorP!C:C,0))))</f>
        <v>JP-34</v>
      </c>
      <c r="U31" s="201"/>
      <c r="V31" s="226">
        <f ca="1">IF(C31="",NA(),IF(OR(C31="Smelter not listed",C31="Smelter not yet identified"),MATCH($B31&amp;$D31,'Smelter Look-up'!$J:$J,0),MATCH($B31&amp;$C31,'Smelter Look-up'!$J:$J,0)))</f>
        <v>194</v>
      </c>
      <c r="X31" s="227">
        <f t="shared" ca="1" si="3"/>
        <v>0</v>
      </c>
      <c r="AB31" s="228" t="str">
        <f t="shared" ca="1" si="4"/>
        <v>GoldMitsui Mining and Smelting Co., Ltd.</v>
      </c>
    </row>
    <row r="32" spans="1:28" s="227" customFormat="1" ht="63.75">
      <c r="A32" s="181" t="s">
        <v>709</v>
      </c>
      <c r="B32" s="182" t="str">
        <f ca="1">IF(LEN(A32)=0,"",INDEX('Smelter Look-up'!$A:$A,MATCH($A32,'Smelter Look-up'!$E:$E,0)))</f>
        <v>Gold</v>
      </c>
      <c r="C32" s="186" t="str">
        <f ca="1">IF(LEN(A32)=0,"",INDEX('Smelter Look-up'!$C:$C,MATCH($A32,'Smelter Look-up'!$E:$E,0)))</f>
        <v>Nihon Material Co., Ltd.</v>
      </c>
      <c r="D32" s="230"/>
      <c r="E32" s="182" t="str">
        <f ca="1">IF(ISERROR($V32),"",OFFSET('Smelter Look-up'!$D$4,$V32-4,0)&amp;"")</f>
        <v>JAPAN</v>
      </c>
      <c r="F32" s="182" t="str">
        <f ca="1">IF(ISERROR($V32),"",OFFSET('Smelter Look-up'!$E$4,$V32-4,0))</f>
        <v>CID001259</v>
      </c>
      <c r="G32" s="182" t="str">
        <f ca="1">IF(C32=$X$4,IF(ISERROR($V32),"Enter smelter details","RMI"),IF(ISERROR($V32),"",OFFSET('Smelter Look-up'!$F$4,$V32-4,0)))</f>
        <v>RMI</v>
      </c>
      <c r="H32" s="183">
        <f ca="1">IF(ISERROR($V32),"",OFFSET('Smelter Look-up'!$G$4,$V32-4,0))</f>
        <v>0</v>
      </c>
      <c r="I32" s="184" t="str">
        <f ca="1">IF(ISERROR($V32),"",OFFSET('Smelter Look-up'!$H$4,$V32-4,0))</f>
        <v>Noda</v>
      </c>
      <c r="J32" s="184" t="str">
        <f ca="1">IF(ISERROR($V32),"",OFFSET('Smelter Look-up'!$I$4,$V32-4,0))</f>
        <v>Chiba</v>
      </c>
      <c r="K32" s="224"/>
      <c r="L32" s="224"/>
      <c r="M32" s="224"/>
      <c r="N32" s="224"/>
      <c r="O32" s="224"/>
      <c r="P32" s="185"/>
      <c r="Q32" s="225"/>
      <c r="R32" s="182" t="str">
        <f ca="1">IF(ISERROR($V32),"",OFFSET('Smelter Look-up'!$C$4,$V32-4,0)&amp;"")</f>
        <v>Nihon Material Co., Ltd.</v>
      </c>
      <c r="S32" s="181" t="str">
        <f t="shared" ca="1" si="2"/>
        <v>JP</v>
      </c>
      <c r="T32" s="181" t="str">
        <f ca="1">IF(B32="","",IF(ISERROR(MATCH($J32,SorP!$B$1:$B$6226,0)),"",INDIRECT("'SorP'!$A$"&amp;MATCH($S32&amp;$J32,SorP!C:C,0))))</f>
        <v>JP-12</v>
      </c>
      <c r="U32" s="201"/>
      <c r="V32" s="226">
        <f ca="1">IF(C32="",NA(),IF(OR(C32="Smelter not listed",C32="Smelter not yet identified"),MATCH($B32&amp;$D32,'Smelter Look-up'!$J:$J,0),MATCH($B32&amp;$C32,'Smelter Look-up'!$J:$J,0)))</f>
        <v>204</v>
      </c>
      <c r="X32" s="227">
        <f t="shared" ca="1" si="3"/>
        <v>0</v>
      </c>
      <c r="AB32" s="228" t="str">
        <f t="shared" ca="1" si="4"/>
        <v>GoldNihon Material Co., Ltd.</v>
      </c>
    </row>
    <row r="33" spans="1:28" s="227" customFormat="1" ht="38.25">
      <c r="A33" s="181" t="s">
        <v>712</v>
      </c>
      <c r="B33" s="182" t="str">
        <f ca="1">IF(LEN(A33)=0,"",INDEX('Smelter Look-up'!$A:$A,MATCH($A33,'Smelter Look-up'!$E:$E,0)))</f>
        <v>Gold</v>
      </c>
      <c r="C33" s="186" t="str">
        <f ca="1">IF(LEN(A33)=0,"",INDEX('Smelter Look-up'!$C:$C,MATCH($A33,'Smelter Look-up'!$E:$E,0)))</f>
        <v>MKS PAMP SA</v>
      </c>
      <c r="D33" s="230"/>
      <c r="E33" s="182" t="str">
        <f ca="1">IF(ISERROR($V33),"",OFFSET('Smelter Look-up'!$D$4,$V33-4,0)&amp;"")</f>
        <v>SWITZERLAND</v>
      </c>
      <c r="F33" s="182" t="str">
        <f ca="1">IF(ISERROR($V33),"",OFFSET('Smelter Look-up'!$E$4,$V33-4,0))</f>
        <v>CID001352</v>
      </c>
      <c r="G33" s="182" t="str">
        <f ca="1">IF(C33=$X$4,IF(ISERROR($V33),"Enter smelter details","RMI"),IF(ISERROR($V33),"",OFFSET('Smelter Look-up'!$F$4,$V33-4,0)))</f>
        <v>RMI</v>
      </c>
      <c r="H33" s="183">
        <f ca="1">IF(ISERROR($V33),"",OFFSET('Smelter Look-up'!$G$4,$V33-4,0))</f>
        <v>0</v>
      </c>
      <c r="I33" s="184" t="str">
        <f ca="1">IF(ISERROR($V33),"",OFFSET('Smelter Look-up'!$H$4,$V33-4,0))</f>
        <v>Geneva</v>
      </c>
      <c r="J33" s="184" t="str">
        <f ca="1">IF(ISERROR($V33),"",OFFSET('Smelter Look-up'!$I$4,$V33-4,0))</f>
        <v>Genève</v>
      </c>
      <c r="K33" s="224"/>
      <c r="L33" s="224"/>
      <c r="M33" s="224"/>
      <c r="N33" s="224"/>
      <c r="O33" s="224"/>
      <c r="P33" s="185"/>
      <c r="Q33" s="225"/>
      <c r="R33" s="182" t="str">
        <f ca="1">IF(ISERROR($V33),"",OFFSET('Smelter Look-up'!$C$4,$V33-4,0)&amp;"")</f>
        <v>MKS PAMP SA</v>
      </c>
      <c r="S33" s="181" t="str">
        <f t="shared" ca="1" si="2"/>
        <v>CH</v>
      </c>
      <c r="T33" s="181" t="str">
        <f ca="1">IF(B33="","",IF(ISERROR(MATCH($J33,SorP!$B$1:$B$6226,0)),"",INDIRECT("'SorP'!$A$"&amp;MATCH($S33&amp;$J33,SorP!C:C,0))))</f>
        <v>CH-GE</v>
      </c>
      <c r="U33" s="201"/>
      <c r="V33" s="226">
        <f ca="1">IF(C33="",NA(),IF(OR(C33="Smelter not listed",C33="Smelter not yet identified"),MATCH($B33&amp;$D33,'Smelter Look-up'!$J:$J,0),MATCH($B33&amp;$C33,'Smelter Look-up'!$J:$J,0)))</f>
        <v>195</v>
      </c>
      <c r="X33" s="227">
        <f t="shared" ca="1" si="3"/>
        <v>0</v>
      </c>
      <c r="AB33" s="228" t="str">
        <f t="shared" ca="1" si="4"/>
        <v>GoldMKS PAMP SA</v>
      </c>
    </row>
    <row r="34" spans="1:28" s="227" customFormat="1" ht="51">
      <c r="A34" s="181" t="s">
        <v>718</v>
      </c>
      <c r="B34" s="182" t="str">
        <f ca="1">IF(LEN(A34)=0,"",INDEX('Smelter Look-up'!$A:$A,MATCH($A34,'Smelter Look-up'!$E:$E,0)))</f>
        <v>Gold</v>
      </c>
      <c r="C34" s="186" t="str">
        <f ca="1">IF(LEN(A34)=0,"",INDEX('Smelter Look-up'!$C:$C,MATCH($A34,'Smelter Look-up'!$E:$E,0)))</f>
        <v>Royal Canadian Mint</v>
      </c>
      <c r="D34" s="230"/>
      <c r="E34" s="182" t="str">
        <f ca="1">IF(ISERROR($V34),"",OFFSET('Smelter Look-up'!$D$4,$V34-4,0)&amp;"")</f>
        <v>CANADA</v>
      </c>
      <c r="F34" s="182" t="str">
        <f ca="1">IF(ISERROR($V34),"",OFFSET('Smelter Look-up'!$E$4,$V34-4,0))</f>
        <v>CID001534</v>
      </c>
      <c r="G34" s="182" t="str">
        <f ca="1">IF(C34=$X$4,IF(ISERROR($V34),"Enter smelter details","RMI"),IF(ISERROR($V34),"",OFFSET('Smelter Look-up'!$F$4,$V34-4,0)))</f>
        <v>RMI</v>
      </c>
      <c r="H34" s="183">
        <f ca="1">IF(ISERROR($V34),"",OFFSET('Smelter Look-up'!$G$4,$V34-4,0))</f>
        <v>0</v>
      </c>
      <c r="I34" s="184" t="str">
        <f ca="1">IF(ISERROR($V34),"",OFFSET('Smelter Look-up'!$H$4,$V34-4,0))</f>
        <v>Ottawa</v>
      </c>
      <c r="J34" s="184" t="str">
        <f ca="1">IF(ISERROR($V34),"",OFFSET('Smelter Look-up'!$I$4,$V34-4,0))</f>
        <v>Ontario</v>
      </c>
      <c r="K34" s="224"/>
      <c r="L34" s="224"/>
      <c r="M34" s="224"/>
      <c r="N34" s="224"/>
      <c r="O34" s="224"/>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232</v>
      </c>
      <c r="X34" s="227">
        <f t="shared" ca="1" si="3"/>
        <v>0</v>
      </c>
      <c r="AB34" s="228" t="str">
        <f t="shared" ca="1" si="4"/>
        <v>GoldRoyal Canadian Mint</v>
      </c>
    </row>
    <row r="35" spans="1:28" s="227" customFormat="1" ht="76.5">
      <c r="A35" s="181" t="s">
        <v>725</v>
      </c>
      <c r="B35" s="182" t="str">
        <f ca="1">IF(LEN(A35)=0,"",INDEX('Smelter Look-up'!$A:$A,MATCH($A35,'Smelter Look-up'!$E:$E,0)))</f>
        <v>Gold</v>
      </c>
      <c r="C35" s="186" t="str">
        <f ca="1">IF(LEN(A35)=0,"",INDEX('Smelter Look-up'!$C:$C,MATCH($A35,'Smelter Look-up'!$E:$E,0)))</f>
        <v>Sumitomo Metal Mining Co., Ltd.</v>
      </c>
      <c r="D35" s="230"/>
      <c r="E35" s="182" t="str">
        <f ca="1">IF(ISERROR($V35),"",OFFSET('Smelter Look-up'!$D$4,$V35-4,0)&amp;"")</f>
        <v>JAPAN</v>
      </c>
      <c r="F35" s="182" t="str">
        <f ca="1">IF(ISERROR($V35),"",OFFSET('Smelter Look-up'!$E$4,$V35-4,0))</f>
        <v>CID001798</v>
      </c>
      <c r="G35" s="182" t="str">
        <f ca="1">IF(C35=$X$4,IF(ISERROR($V35),"Enter smelter details","RMI"),IF(ISERROR($V35),"",OFFSET('Smelter Look-up'!$F$4,$V35-4,0)))</f>
        <v>RMI</v>
      </c>
      <c r="H35" s="183">
        <f ca="1">IF(ISERROR($V35),"",OFFSET('Smelter Look-up'!$G$4,$V35-4,0))</f>
        <v>0</v>
      </c>
      <c r="I35" s="184" t="str">
        <f ca="1">IF(ISERROR($V35),"",OFFSET('Smelter Look-up'!$H$4,$V35-4,0))</f>
        <v>Saijo</v>
      </c>
      <c r="J35" s="184" t="str">
        <f ca="1">IF(ISERROR($V35),"",OFFSET('Smelter Look-up'!$I$4,$V35-4,0))</f>
        <v>Ehime</v>
      </c>
      <c r="K35" s="224"/>
      <c r="L35" s="224"/>
      <c r="M35" s="224"/>
      <c r="N35" s="224"/>
      <c r="O35" s="224"/>
      <c r="P35" s="185"/>
      <c r="Q35" s="225"/>
      <c r="R35" s="182" t="str">
        <f ca="1">IF(ISERROR($V35),"",OFFSET('Smelter Look-up'!$C$4,$V35-4,0)&amp;"")</f>
        <v>Sumitomo Metal Mining Co., Ltd.</v>
      </c>
      <c r="S35" s="181" t="str">
        <f t="shared" ca="1" si="2"/>
        <v>JP</v>
      </c>
      <c r="T35" s="181" t="str">
        <f ca="1">IF(B35="","",IF(ISERROR(MATCH($J35,SorP!$B$1:$B$6226,0)),"",INDIRECT("'SorP'!$A$"&amp;MATCH($S35&amp;$J35,SorP!C:C,0))))</f>
        <v>JP-38</v>
      </c>
      <c r="U35" s="201"/>
      <c r="V35" s="226">
        <f ca="1">IF(C35="",NA(),IF(OR(C35="Smelter not listed",C35="Smelter not yet identified"),MATCH($B35&amp;$D35,'Smelter Look-up'!$J:$J,0),MATCH($B35&amp;$C35,'Smelter Look-up'!$J:$J,0)))</f>
        <v>276</v>
      </c>
      <c r="X35" s="227">
        <f t="shared" ca="1" si="3"/>
        <v>0</v>
      </c>
      <c r="AB35" s="228" t="str">
        <f t="shared" ca="1" si="4"/>
        <v>GoldSumitomo Metal Mining Co., Ltd.</v>
      </c>
    </row>
    <row r="36" spans="1:28" s="227" customFormat="1" ht="63.75">
      <c r="A36" s="181" t="s">
        <v>726</v>
      </c>
      <c r="B36" s="182" t="str">
        <f ca="1">IF(LEN(A36)=0,"",INDEX('Smelter Look-up'!$A:$A,MATCH($A36,'Smelter Look-up'!$E:$E,0)))</f>
        <v>Gold</v>
      </c>
      <c r="C36" s="186" t="str">
        <f ca="1">IF(LEN(A36)=0,"",INDEX('Smelter Look-up'!$C:$C,MATCH($A36,'Smelter Look-up'!$E:$E,0)))</f>
        <v>Tanaka Kikinzoku Kogyo K.K.</v>
      </c>
      <c r="D36" s="230"/>
      <c r="E36" s="182" t="str">
        <f ca="1">IF(ISERROR($V36),"",OFFSET('Smelter Look-up'!$D$4,$V36-4,0)&amp;"")</f>
        <v>JAPAN</v>
      </c>
      <c r="F36" s="182" t="str">
        <f ca="1">IF(ISERROR($V36),"",OFFSET('Smelter Look-up'!$E$4,$V36-4,0))</f>
        <v>CID001875</v>
      </c>
      <c r="G36" s="182" t="str">
        <f ca="1">IF(C36=$X$4,IF(ISERROR($V36),"Enter smelter details","RMI"),IF(ISERROR($V36),"",OFFSET('Smelter Look-up'!$F$4,$V36-4,0)))</f>
        <v>RMI</v>
      </c>
      <c r="H36" s="183">
        <f ca="1">IF(ISERROR($V36),"",OFFSET('Smelter Look-up'!$G$4,$V36-4,0))</f>
        <v>0</v>
      </c>
      <c r="I36" s="184" t="str">
        <f ca="1">IF(ISERROR($V36),"",OFFSET('Smelter Look-up'!$H$4,$V36-4,0))</f>
        <v>Hiratsuka</v>
      </c>
      <c r="J36" s="184" t="str">
        <f ca="1">IF(ISERROR($V36),"",OFFSET('Smelter Look-up'!$I$4,$V36-4,0))</f>
        <v>Kanagawa</v>
      </c>
      <c r="K36" s="224"/>
      <c r="L36" s="224"/>
      <c r="M36" s="224"/>
      <c r="N36" s="224"/>
      <c r="O36" s="224"/>
      <c r="P36" s="185"/>
      <c r="Q36" s="225"/>
      <c r="R36" s="182" t="str">
        <f ca="1">IF(ISERROR($V36),"",OFFSET('Smelter Look-up'!$C$4,$V36-4,0)&amp;"")</f>
        <v>Tanaka Kikinzoku Kogyo K.K.</v>
      </c>
      <c r="S36" s="181" t="str">
        <f t="shared" ca="1" si="2"/>
        <v>JP</v>
      </c>
      <c r="T36" s="181" t="str">
        <f ca="1">IF(B36="","",IF(ISERROR(MATCH($J36,SorP!$B$1:$B$6226,0)),"",INDIRECT("'SorP'!$A$"&amp;MATCH($S36&amp;$J36,SorP!C:C,0))))</f>
        <v>JP-14</v>
      </c>
      <c r="U36" s="201"/>
      <c r="V36" s="226">
        <f ca="1">IF(C36="",NA(),IF(OR(C36="Smelter not listed",C36="Smelter not yet identified"),MATCH($B36&amp;$D36,'Smelter Look-up'!$J:$J,0),MATCH($B36&amp;$C36,'Smelter Look-up'!$J:$J,0)))</f>
        <v>289</v>
      </c>
      <c r="X36" s="227">
        <f t="shared" ca="1" si="3"/>
        <v>0</v>
      </c>
      <c r="AB36" s="228" t="str">
        <f t="shared" ca="1" si="4"/>
        <v>GoldTanaka Kikinzoku Kogyo K.K.</v>
      </c>
    </row>
    <row r="37" spans="1:28" s="227" customFormat="1" ht="63.75">
      <c r="A37" s="181" t="s">
        <v>729</v>
      </c>
      <c r="B37" s="182" t="str">
        <f ca="1">IF(LEN(A37)=0,"",INDEX('Smelter Look-up'!$A:$A,MATCH($A37,'Smelter Look-up'!$E:$E,0)))</f>
        <v>Gold</v>
      </c>
      <c r="C37" s="186" t="str">
        <f ca="1">IF(LEN(A37)=0,"",INDEX('Smelter Look-up'!$C:$C,MATCH($A37,'Smelter Look-up'!$E:$E,0)))</f>
        <v>Tokuriki Honten Co., Ltd.</v>
      </c>
      <c r="D37" s="230"/>
      <c r="E37" s="182" t="str">
        <f ca="1">IF(ISERROR($V37),"",OFFSET('Smelter Look-up'!$D$4,$V37-4,0)&amp;"")</f>
        <v>JAPAN</v>
      </c>
      <c r="F37" s="182" t="str">
        <f ca="1">IF(ISERROR($V37),"",OFFSET('Smelter Look-up'!$E$4,$V37-4,0))</f>
        <v>CID001938</v>
      </c>
      <c r="G37" s="182" t="str">
        <f ca="1">IF(C37=$X$4,IF(ISERROR($V37),"Enter smelter details","RMI"),IF(ISERROR($V37),"",OFFSET('Smelter Look-up'!$F$4,$V37-4,0)))</f>
        <v>RMI</v>
      </c>
      <c r="H37" s="183">
        <f ca="1">IF(ISERROR($V37),"",OFFSET('Smelter Look-up'!$G$4,$V37-4,0))</f>
        <v>0</v>
      </c>
      <c r="I37" s="184" t="str">
        <f ca="1">IF(ISERROR($V37),"",OFFSET('Smelter Look-up'!$H$4,$V37-4,0))</f>
        <v>Kuki</v>
      </c>
      <c r="J37" s="184" t="str">
        <f ca="1">IF(ISERROR($V37),"",OFFSET('Smelter Look-up'!$I$4,$V37-4,0))</f>
        <v>Saitama</v>
      </c>
      <c r="K37" s="224"/>
      <c r="L37" s="224"/>
      <c r="M37" s="224"/>
      <c r="N37" s="224"/>
      <c r="O37" s="224"/>
      <c r="P37" s="185"/>
      <c r="Q37" s="225"/>
      <c r="R37" s="182" t="str">
        <f ca="1">IF(ISERROR($V37),"",OFFSET('Smelter Look-up'!$C$4,$V37-4,0)&amp;"")</f>
        <v>Tokuriki Honten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294</v>
      </c>
      <c r="X37" s="227">
        <f t="shared" ca="1" si="3"/>
        <v>0</v>
      </c>
      <c r="AB37" s="228" t="str">
        <f t="shared" ca="1" si="4"/>
        <v>GoldTokuriki Honten Co., Ltd.</v>
      </c>
    </row>
    <row r="38" spans="1:28" s="227" customFormat="1" ht="102">
      <c r="A38" s="181" t="s">
        <v>732</v>
      </c>
      <c r="B38" s="182" t="str">
        <f ca="1">IF(LEN(A38)=0,"",INDEX('Smelter Look-up'!$A:$A,MATCH($A38,'Smelter Look-up'!$E:$E,0)))</f>
        <v>Gold</v>
      </c>
      <c r="C38" s="186" t="str">
        <f ca="1">IF(LEN(A38)=0,"",INDEX('Smelter Look-up'!$C:$C,MATCH($A38,'Smelter Look-up'!$E:$E,0)))</f>
        <v>Umicore S.A. Business Unit Precious Metals Refining</v>
      </c>
      <c r="D38" s="230"/>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4"/>
      <c r="L38" s="224"/>
      <c r="M38" s="224"/>
      <c r="N38" s="224"/>
      <c r="O38" s="224"/>
      <c r="P38" s="185"/>
      <c r="Q38" s="225"/>
      <c r="R38" s="182" t="str">
        <f ca="1">IF(ISERROR($V38),"",OFFSET('Smelter Look-up'!$C$4,$V38-4,0)&amp;"")</f>
        <v>Umicore S.A. Business Unit Precious Metals Refining</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303</v>
      </c>
      <c r="X38" s="227">
        <f t="shared" ref="X38:X68" ca="1" si="6">IF(AND(C38="Smelter not listed",OR(LEN(D38)=0,LEN(E38)=0)),1,0)</f>
        <v>0</v>
      </c>
      <c r="AB38" s="228" t="str">
        <f t="shared" ref="AB38:AB68" ca="1" si="7">B38&amp;C38</f>
        <v>GoldUmicore S.A. Business Unit Precious Metals Refining</v>
      </c>
    </row>
    <row r="39" spans="1:28" s="227" customFormat="1" ht="89.25">
      <c r="A39" s="181" t="s">
        <v>393</v>
      </c>
      <c r="B39" s="182" t="str">
        <f ca="1">IF(LEN(A39)=0,"",INDEX('Smelter Look-up'!$A:$A,MATCH($A39,'Smelter Look-up'!$E:$E,0)))</f>
        <v>Gold</v>
      </c>
      <c r="C39" s="186" t="str">
        <f ca="1">IF(LEN(A39)=0,"",INDEX('Smelter Look-up'!$C:$C,MATCH($A39,'Smelter Look-up'!$E:$E,0)))</f>
        <v>Eco-System Recycling Co., Ltd. East Plant</v>
      </c>
      <c r="D39" s="230"/>
      <c r="E39" s="182" t="str">
        <f ca="1">IF(ISERROR($V39),"",OFFSET('Smelter Look-up'!$D$4,$V39-4,0)&amp;"")</f>
        <v>JAPAN</v>
      </c>
      <c r="F39" s="182" t="str">
        <f ca="1">IF(ISERROR($V39),"",OFFSET('Smelter Look-up'!$E$4,$V39-4,0))</f>
        <v>CID000425</v>
      </c>
      <c r="G39" s="182" t="str">
        <f ca="1">IF(C39=$X$4,IF(ISERROR($V39),"Enter smelter details","RMI"),IF(ISERROR($V39),"",OFFSET('Smelter Look-up'!$F$4,$V39-4,0)))</f>
        <v>RMI</v>
      </c>
      <c r="H39" s="183">
        <f ca="1">IF(ISERROR($V39),"",OFFSET('Smelter Look-up'!$G$4,$V39-4,0))</f>
        <v>0</v>
      </c>
      <c r="I39" s="184" t="str">
        <f ca="1">IF(ISERROR($V39),"",OFFSET('Smelter Look-up'!$H$4,$V39-4,0))</f>
        <v>Honjo</v>
      </c>
      <c r="J39" s="184" t="str">
        <f ca="1">IF(ISERROR($V39),"",OFFSET('Smelter Look-up'!$I$4,$V39-4,0))</f>
        <v>Saitama</v>
      </c>
      <c r="K39" s="224"/>
      <c r="L39" s="224"/>
      <c r="M39" s="224"/>
      <c r="N39" s="224"/>
      <c r="O39" s="224"/>
      <c r="P39" s="185"/>
      <c r="Q39" s="225"/>
      <c r="R39" s="182" t="str">
        <f ca="1">IF(ISERROR($V39),"",OFFSET('Smelter Look-up'!$C$4,$V39-4,0)&amp;"")</f>
        <v>Eco-System Recycling Co., Ltd. East Plant</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74</v>
      </c>
      <c r="X39" s="227">
        <f t="shared" ca="1" si="6"/>
        <v>0</v>
      </c>
      <c r="AB39" s="228" t="str">
        <f t="shared" ca="1" si="7"/>
        <v>GoldEco-System Recycling Co., Ltd. East Plant</v>
      </c>
    </row>
    <row r="40" spans="1:28" s="227" customFormat="1" ht="102">
      <c r="A40" s="181" t="s">
        <v>735</v>
      </c>
      <c r="B40" s="182" t="str">
        <f ca="1">IF(LEN(A40)=0,"",INDEX('Smelter Look-up'!$A:$A,MATCH($A40,'Smelter Look-up'!$E:$E,0)))</f>
        <v>Gold</v>
      </c>
      <c r="C40" s="186" t="str">
        <f ca="1">IF(LEN(A40)=0,"",INDEX('Smelter Look-up'!$C:$C,MATCH($A40,'Smelter Look-up'!$E:$E,0)))</f>
        <v>Western Australian Mint (T/a The Perth Mint)</v>
      </c>
      <c r="D40" s="230"/>
      <c r="E40" s="182" t="str">
        <f ca="1">IF(ISERROR($V40),"",OFFSET('Smelter Look-up'!$D$4,$V40-4,0)&amp;"")</f>
        <v>AUSTRALIA</v>
      </c>
      <c r="F40" s="182" t="str">
        <f ca="1">IF(ISERROR($V40),"",OFFSET('Smelter Look-up'!$E$4,$V40-4,0))</f>
        <v>CID002030</v>
      </c>
      <c r="G40" s="182" t="str">
        <f ca="1">IF(C40=$X$4,IF(ISERROR($V40),"Enter smelter details","RMI"),IF(ISERROR($V40),"",OFFSET('Smelter Look-up'!$F$4,$V40-4,0)))</f>
        <v>RMI</v>
      </c>
      <c r="H40" s="183">
        <f ca="1">IF(ISERROR($V40),"",OFFSET('Smelter Look-up'!$G$4,$V40-4,0))</f>
        <v>0</v>
      </c>
      <c r="I40" s="184" t="str">
        <f ca="1">IF(ISERROR($V40),"",OFFSET('Smelter Look-up'!$H$4,$V40-4,0))</f>
        <v>Newburn</v>
      </c>
      <c r="J40" s="184" t="str">
        <f ca="1">IF(ISERROR($V40),"",OFFSET('Smelter Look-up'!$I$4,$V40-4,0))</f>
        <v>Western Australia</v>
      </c>
      <c r="K40" s="224"/>
      <c r="L40" s="224"/>
      <c r="M40" s="224"/>
      <c r="N40" s="224"/>
      <c r="O40" s="224"/>
      <c r="P40" s="185"/>
      <c r="Q40" s="225"/>
      <c r="R40" s="182" t="str">
        <f ca="1">IF(ISERROR($V40),"",OFFSET('Smelter Look-up'!$C$4,$V40-4,0)&amp;"")</f>
        <v>Western Australian Mint (T/a The Perth Mint)</v>
      </c>
      <c r="S40" s="181" t="str">
        <f t="shared" ca="1" si="5"/>
        <v>AU</v>
      </c>
      <c r="T40" s="181" t="str">
        <f ca="1">IF(B40="","",IF(ISERROR(MATCH($J40,SorP!$B$1:$B$6226,0)),"",INDIRECT("'SorP'!$A$"&amp;MATCH($S40&amp;$J40,SorP!C:C,0))))</f>
        <v>AU-WA</v>
      </c>
      <c r="U40" s="201"/>
      <c r="V40" s="226">
        <f ca="1">IF(C40="",NA(),IF(OR(C40="Smelter not listed",C40="Smelter not yet identified"),MATCH($B40&amp;$D40,'Smelter Look-up'!$J:$J,0),MATCH($B40&amp;$C40,'Smelter Look-up'!$J:$J,0)))</f>
        <v>307</v>
      </c>
      <c r="X40" s="227">
        <f t="shared" ca="1" si="6"/>
        <v>0</v>
      </c>
      <c r="AB40" s="228" t="str">
        <f t="shared" ca="1" si="7"/>
        <v>GoldWestern Australian Mint (T/a The Perth Mint)</v>
      </c>
    </row>
    <row r="41" spans="1:28" s="227" customFormat="1" ht="38.25">
      <c r="A41" s="181" t="s">
        <v>694</v>
      </c>
      <c r="B41" s="182" t="str">
        <f ca="1">IF(LEN(A41)=0,"",INDEX('Smelter Look-up'!$A:$A,MATCH($A41,'Smelter Look-up'!$E:$E,0)))</f>
        <v>Gold</v>
      </c>
      <c r="C41" s="186" t="str">
        <f ca="1">IF(LEN(A41)=0,"",INDEX('Smelter Look-up'!$C:$C,MATCH($A41,'Smelter Look-up'!$E:$E,0)))</f>
        <v>LS MnM Inc.</v>
      </c>
      <c r="D41" s="230"/>
      <c r="E41" s="182" t="str">
        <f ca="1">IF(ISERROR($V41),"",OFFSET('Smelter Look-up'!$D$4,$V41-4,0)&amp;"")</f>
        <v>KOREA, REPUBLIC OF</v>
      </c>
      <c r="F41" s="182" t="str">
        <f ca="1">IF(ISERROR($V41),"",OFFSET('Smelter Look-up'!$E$4,$V41-4,0))</f>
        <v>CID001078</v>
      </c>
      <c r="G41" s="182" t="str">
        <f ca="1">IF(C41=$X$4,IF(ISERROR($V41),"Enter smelter details","RMI"),IF(ISERROR($V41),"",OFFSET('Smelter Look-up'!$F$4,$V41-4,0)))</f>
        <v>RMI</v>
      </c>
      <c r="H41" s="183">
        <f ca="1">IF(ISERROR($V41),"",OFFSET('Smelter Look-up'!$G$4,$V41-4,0))</f>
        <v>0</v>
      </c>
      <c r="I41" s="184" t="str">
        <f ca="1">IF(ISERROR($V41),"",OFFSET('Smelter Look-up'!$H$4,$V41-4,0))</f>
        <v>Onsan-eup</v>
      </c>
      <c r="J41" s="184" t="str">
        <f ca="1">IF(ISERROR($V41),"",OFFSET('Smelter Look-up'!$I$4,$V41-4,0))</f>
        <v>Ulsan-gwangyeoksi</v>
      </c>
      <c r="K41" s="224"/>
      <c r="L41" s="224"/>
      <c r="M41" s="224"/>
      <c r="N41" s="224"/>
      <c r="O41" s="224"/>
      <c r="P41" s="185"/>
      <c r="Q41" s="225"/>
      <c r="R41" s="182" t="str">
        <f ca="1">IF(ISERROR($V41),"",OFFSET('Smelter Look-up'!$C$4,$V41-4,0)&amp;"")</f>
        <v>LS MnM Inc.</v>
      </c>
      <c r="S41" s="181" t="str">
        <f t="shared" ca="1" si="5"/>
        <v>KR</v>
      </c>
      <c r="T41" s="181" t="str">
        <f ca="1">IF(B41="","",IF(ISERROR(MATCH($J41,SorP!$B$1:$B$6226,0)),"",INDIRECT("'SorP'!$A$"&amp;MATCH($S41&amp;$J41,SorP!C:C,0))))</f>
        <v>KR-31</v>
      </c>
      <c r="U41" s="201"/>
      <c r="V41" s="226">
        <f ca="1">IF(C41="",NA(),IF(OR(C41="Smelter not listed",C41="Smelter not yet identified"),MATCH($B41&amp;$D41,'Smelter Look-up'!$J:$J,0),MATCH($B41&amp;$C41,'Smelter Look-up'!$J:$J,0)))</f>
        <v>168</v>
      </c>
      <c r="X41" s="227">
        <f t="shared" ca="1" si="6"/>
        <v>0</v>
      </c>
      <c r="AB41" s="228" t="str">
        <f t="shared" ca="1" si="7"/>
        <v>GoldLS MnM Inc.</v>
      </c>
    </row>
    <row r="42" spans="1:28" s="227" customFormat="1" ht="51">
      <c r="A42" s="181" t="s">
        <v>652</v>
      </c>
      <c r="B42" s="182" t="str">
        <f ca="1">IF(LEN(A42)=0,"",INDEX('Smelter Look-up'!$A:$A,MATCH($A42,'Smelter Look-up'!$E:$E,0)))</f>
        <v>Gold</v>
      </c>
      <c r="C42" s="186" t="str">
        <f ca="1">IF(LEN(A42)=0,"",INDEX('Smelter Look-up'!$C:$C,MATCH($A42,'Smelter Look-up'!$E:$E,0)))</f>
        <v>Asaka Riken Co., Ltd.</v>
      </c>
      <c r="D42" s="230"/>
      <c r="E42" s="182" t="str">
        <f ca="1">IF(ISERROR($V42),"",OFFSET('Smelter Look-up'!$D$4,$V42-4,0)&amp;"")</f>
        <v>JAPAN</v>
      </c>
      <c r="F42" s="182" t="str">
        <f ca="1">IF(ISERROR($V42),"",OFFSET('Smelter Look-up'!$E$4,$V42-4,0))</f>
        <v>CID000090</v>
      </c>
      <c r="G42" s="182" t="str">
        <f ca="1">IF(C42=$X$4,IF(ISERROR($V42),"Enter smelter details","RMI"),IF(ISERROR($V42),"",OFFSET('Smelter Look-up'!$F$4,$V42-4,0)))</f>
        <v>RMI</v>
      </c>
      <c r="H42" s="183">
        <f ca="1">IF(ISERROR($V42),"",OFFSET('Smelter Look-up'!$G$4,$V42-4,0))</f>
        <v>0</v>
      </c>
      <c r="I42" s="184" t="str">
        <f ca="1">IF(ISERROR($V42),"",OFFSET('Smelter Look-up'!$H$4,$V42-4,0))</f>
        <v>Tamura</v>
      </c>
      <c r="J42" s="184" t="str">
        <f ca="1">IF(ISERROR($V42),"",OFFSET('Smelter Look-up'!$I$4,$V42-4,0))</f>
        <v>Fukushima</v>
      </c>
      <c r="K42" s="224"/>
      <c r="L42" s="224"/>
      <c r="M42" s="224"/>
      <c r="N42" s="224"/>
      <c r="O42" s="224"/>
      <c r="P42" s="185"/>
      <c r="Q42" s="225"/>
      <c r="R42" s="182" t="str">
        <f ca="1">IF(ISERROR($V42),"",OFFSET('Smelter Look-up'!$C$4,$V42-4,0)&amp;"")</f>
        <v>Asaka Riken Co., Ltd.</v>
      </c>
      <c r="S42" s="181" t="str">
        <f t="shared" ca="1" si="5"/>
        <v>JP</v>
      </c>
      <c r="T42" s="181" t="str">
        <f ca="1">IF(B42="","",IF(ISERROR(MATCH($J42,SorP!$B$1:$B$6226,0)),"",INDIRECT("'SorP'!$A$"&amp;MATCH($S42&amp;$J42,SorP!C:C,0))))</f>
        <v>JP-07</v>
      </c>
      <c r="U42" s="201"/>
      <c r="V42" s="226">
        <f ca="1">IF(C42="",NA(),IF(OR(C42="Smelter not listed",C42="Smelter not yet identified"),MATCH($B42&amp;$D42,'Smelter Look-up'!$J:$J,0),MATCH($B42&amp;$C42,'Smelter Look-up'!$J:$J,0)))</f>
        <v>32</v>
      </c>
      <c r="X42" s="227">
        <f t="shared" ca="1" si="6"/>
        <v>0</v>
      </c>
      <c r="AB42" s="228" t="str">
        <f t="shared" ca="1" si="7"/>
        <v>GoldAsaka Riken Co., Ltd.</v>
      </c>
    </row>
    <row r="43" spans="1:28" s="227" customFormat="1" ht="102">
      <c r="A43" s="181" t="s">
        <v>724</v>
      </c>
      <c r="B43" s="182" t="str">
        <f ca="1">IF(LEN(A43)=0,"",INDEX('Smelter Look-up'!$A:$A,MATCH($A43,'Smelter Look-up'!$E:$E,0)))</f>
        <v>Gold</v>
      </c>
      <c r="C43" s="186" t="str">
        <f ca="1">IF(LEN(A43)=0,"",INDEX('Smelter Look-up'!$C:$C,MATCH($A43,'Smelter Look-up'!$E:$E,0)))</f>
        <v>Solar Applied Materials Technology Corp.</v>
      </c>
      <c r="D43" s="230"/>
      <c r="E43" s="182" t="str">
        <f ca="1">IF(ISERROR($V43),"",OFFSET('Smelter Look-up'!$D$4,$V43-4,0)&amp;"")</f>
        <v>TAIWAN, PROVINCE OF CHINA</v>
      </c>
      <c r="F43" s="182" t="str">
        <f ca="1">IF(ISERROR($V43),"",OFFSET('Smelter Look-up'!$E$4,$V43-4,0))</f>
        <v>CID001761</v>
      </c>
      <c r="G43" s="182" t="str">
        <f ca="1">IF(C43=$X$4,IF(ISERROR($V43),"Enter smelter details","RMI"),IF(ISERROR($V43),"",OFFSET('Smelter Look-up'!$F$4,$V43-4,0)))</f>
        <v>RMI</v>
      </c>
      <c r="H43" s="183">
        <f ca="1">IF(ISERROR($V43),"",OFFSET('Smelter Look-up'!$G$4,$V43-4,0))</f>
        <v>0</v>
      </c>
      <c r="I43" s="184" t="str">
        <f ca="1">IF(ISERROR($V43),"",OFFSET('Smelter Look-up'!$H$4,$V43-4,0))</f>
        <v>Tainan City</v>
      </c>
      <c r="J43" s="184" t="str">
        <f ca="1">IF(ISERROR($V43),"",OFFSET('Smelter Look-up'!$I$4,$V43-4,0))</f>
        <v>Tainan</v>
      </c>
      <c r="K43" s="224"/>
      <c r="L43" s="224"/>
      <c r="M43" s="224"/>
      <c r="N43" s="224"/>
      <c r="O43" s="224"/>
      <c r="P43" s="185"/>
      <c r="Q43" s="225"/>
      <c r="R43" s="182" t="str">
        <f ca="1">IF(ISERROR($V43),"",OFFSET('Smelter Look-up'!$C$4,$V43-4,0)&amp;"")</f>
        <v>Solar Applied Materials Technology Corp.</v>
      </c>
      <c r="S43" s="181" t="str">
        <f t="shared" ca="1" si="5"/>
        <v>TW</v>
      </c>
      <c r="T43" s="181" t="str">
        <f ca="1">IF(B43="","",IF(ISERROR(MATCH($J43,SorP!$B$1:$B$6226,0)),"",INDIRECT("'SorP'!$A$"&amp;MATCH($S43&amp;$J43,SorP!C:C,0))))</f>
        <v>TW-TNN</v>
      </c>
      <c r="U43" s="201"/>
      <c r="V43" s="226">
        <f ca="1">IF(C43="",NA(),IF(OR(C43="Smelter not listed",C43="Smelter not yet identified"),MATCH($B43&amp;$D43,'Smelter Look-up'!$J:$J,0),MATCH($B43&amp;$C43,'Smelter Look-up'!$J:$J,0)))</f>
        <v>269</v>
      </c>
      <c r="X43" s="227">
        <f t="shared" ca="1" si="6"/>
        <v>0</v>
      </c>
      <c r="AB43" s="228" t="str">
        <f t="shared" ca="1" si="7"/>
        <v>GoldSolar Applied Materials Technology Corp.</v>
      </c>
    </row>
    <row r="44" spans="1:28" s="227" customFormat="1" ht="63.75">
      <c r="A44" s="181" t="s">
        <v>2188</v>
      </c>
      <c r="B44" s="182" t="str">
        <f ca="1">IF(LEN(A44)=0,"",INDEX('Smelter Look-up'!$A:$A,MATCH($A44,'Smelter Look-up'!$E:$E,0)))</f>
        <v>Gold</v>
      </c>
      <c r="C44" s="186" t="str">
        <f ca="1">IF(LEN(A44)=0,"",INDEX('Smelter Look-up'!$C:$C,MATCH($A44,'Smelter Look-up'!$E:$E,0)))</f>
        <v>WIELAND Edelmetalle GmbH</v>
      </c>
      <c r="D44" s="230"/>
      <c r="E44" s="182" t="str">
        <f ca="1">IF(ISERROR($V44),"",OFFSET('Smelter Look-up'!$D$4,$V44-4,0)&amp;"")</f>
        <v>GERMANY</v>
      </c>
      <c r="F44" s="182" t="str">
        <f ca="1">IF(ISERROR($V44),"",OFFSET('Smelter Look-up'!$E$4,$V44-4,0))</f>
        <v>CID002778</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4"/>
      <c r="L44" s="224"/>
      <c r="M44" s="224"/>
      <c r="N44" s="224"/>
      <c r="O44" s="224"/>
      <c r="P44" s="185"/>
      <c r="Q44" s="225"/>
      <c r="R44" s="182" t="str">
        <f ca="1">IF(ISERROR($V44),"",OFFSET('Smelter Look-up'!$C$4,$V44-4,0)&amp;"")</f>
        <v>WIELAND Edelmetalle GmbH</v>
      </c>
      <c r="S44" s="181" t="str">
        <f t="shared" ca="1" si="5"/>
        <v>DE</v>
      </c>
      <c r="T44" s="181" t="str">
        <f ca="1">IF(B44="","",IF(ISERROR(MATCH($J44,SorP!$B$1:$B$6226,0)),"",INDIRECT("'SorP'!$A$"&amp;MATCH($S44&amp;$J44,SorP!C:C,0))))</f>
        <v>DE-BW</v>
      </c>
      <c r="U44" s="201"/>
      <c r="V44" s="226">
        <f ca="1">IF(C44="",NA(),IF(OR(C44="Smelter not listed",C44="Smelter not yet identified"),MATCH($B44&amp;$D44,'Smelter Look-up'!$J:$J,0),MATCH($B44&amp;$C44,'Smelter Look-up'!$J:$J,0)))</f>
        <v>308</v>
      </c>
      <c r="X44" s="227">
        <f t="shared" ca="1" si="6"/>
        <v>0</v>
      </c>
      <c r="AB44" s="228" t="str">
        <f t="shared" ca="1" si="7"/>
        <v>GoldWIELAND Edelmetalle GmbH</v>
      </c>
    </row>
    <row r="45" spans="1:28" s="227" customFormat="1" ht="102">
      <c r="A45" s="181" t="s">
        <v>700</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76.5">
      <c r="A46" s="181" t="s">
        <v>1612</v>
      </c>
      <c r="B46" s="182" t="str">
        <f ca="1">IF(LEN(A46)=0,"",INDEX('Smelter Look-up'!$A:$A,MATCH($A46,'Smelter Look-up'!$E:$E,0)))</f>
        <v>Gold</v>
      </c>
      <c r="C46" s="186" t="str">
        <f ca="1">IF(LEN(A46)=0,"",INDEX('Smelter Look-up'!$C:$C,MATCH($A46,'Smelter Look-up'!$E:$E,0)))</f>
        <v>Metalor Technologies (Suzhou) Ltd.</v>
      </c>
      <c r="D46" s="230"/>
      <c r="E46" s="182" t="str">
        <f ca="1">IF(ISERROR($V46),"",OFFSET('Smelter Look-up'!$D$4,$V46-4,0)&amp;"")</f>
        <v>CHINA</v>
      </c>
      <c r="F46" s="182" t="str">
        <f ca="1">IF(ISERROR($V46),"",OFFSET('Smelter Look-up'!$E$4,$V46-4,0))</f>
        <v>CID001147</v>
      </c>
      <c r="G46" s="182" t="str">
        <f ca="1">IF(C46=$X$4,IF(ISERROR($V46),"Enter smelter details","RMI"),IF(ISERROR($V46),"",OFFSET('Smelter Look-up'!$F$4,$V46-4,0)))</f>
        <v>RMI</v>
      </c>
      <c r="H46" s="183">
        <f ca="1">IF(ISERROR($V46),"",OFFSET('Smelter Look-up'!$G$4,$V46-4,0))</f>
        <v>0</v>
      </c>
      <c r="I46" s="184" t="str">
        <f ca="1">IF(ISERROR($V46),"",OFFSET('Smelter Look-up'!$H$4,$V46-4,0))</f>
        <v>Suzhou</v>
      </c>
      <c r="J46" s="184" t="str">
        <f ca="1">IF(ISERROR($V46),"",OFFSET('Smelter Look-up'!$I$4,$V46-4,0))</f>
        <v>Jiangsu Sheng</v>
      </c>
      <c r="K46" s="224"/>
      <c r="L46" s="224"/>
      <c r="M46" s="224"/>
      <c r="N46" s="224"/>
      <c r="O46" s="224"/>
      <c r="P46" s="185"/>
      <c r="Q46" s="225"/>
      <c r="R46" s="182" t="str">
        <f ca="1">IF(ISERROR($V46),"",OFFSET('Smelter Look-up'!$C$4,$V46-4,0)&amp;"")</f>
        <v>Metalor Technologies (Suzhou) Ltd.</v>
      </c>
      <c r="S46" s="181" t="str">
        <f t="shared" ca="1" si="5"/>
        <v>CN</v>
      </c>
      <c r="T46" s="181" t="str">
        <f ca="1">IF(B46="","",IF(ISERROR(MATCH($J46,SorP!$B$1:$B$6226,0)),"",INDIRECT("'SorP'!$A$"&amp;MATCH($S46&amp;$J46,SorP!C:C,0))))</f>
        <v>CN-JS</v>
      </c>
      <c r="U46" s="201"/>
      <c r="V46" s="226">
        <f ca="1">IF(C46="",NA(),IF(OR(C46="Smelter not listed",C46="Smelter not yet identified"),MATCH($B46&amp;$D46,'Smelter Look-up'!$J:$J,0),MATCH($B46&amp;$C46,'Smelter Look-up'!$J:$J,0)))</f>
        <v>185</v>
      </c>
      <c r="X46" s="227">
        <f t="shared" ca="1" si="6"/>
        <v>0</v>
      </c>
      <c r="AB46" s="228" t="str">
        <f t="shared" ca="1" si="7"/>
        <v>GoldMetalor Technologies (Suzhou) Ltd.</v>
      </c>
    </row>
    <row r="47" spans="1:28" s="227" customFormat="1" ht="127.5">
      <c r="A47" s="181" t="s">
        <v>2189</v>
      </c>
      <c r="B47" s="182" t="str">
        <f ca="1">IF(LEN(A47)=0,"",INDEX('Smelter Look-up'!$A:$A,MATCH($A47,'Smelter Look-up'!$E:$E,0)))</f>
        <v>Gold</v>
      </c>
      <c r="C47" s="186" t="str">
        <f ca="1">IF(LEN(A47)=0,"",INDEX('Smelter Look-up'!$C:$C,MATCH($A47,'Smelter Look-up'!$E:$E,0)))</f>
        <v>Ogussa Osterreichische Gold- und Silber-Scheideanstalt GmbH</v>
      </c>
      <c r="D47" s="230"/>
      <c r="E47" s="182" t="str">
        <f ca="1">IF(ISERROR($V47),"",OFFSET('Smelter Look-up'!$D$4,$V47-4,0)&amp;"")</f>
        <v>AUSTRIA</v>
      </c>
      <c r="F47" s="182" t="str">
        <f ca="1">IF(ISERROR($V47),"",OFFSET('Smelter Look-up'!$E$4,$V47-4,0))</f>
        <v>CID002779</v>
      </c>
      <c r="G47" s="182" t="str">
        <f ca="1">IF(C47=$X$4,IF(ISERROR($V47),"Enter smelter details","RMI"),IF(ISERROR($V47),"",OFFSET('Smelter Look-up'!$F$4,$V47-4,0)))</f>
        <v>RMI</v>
      </c>
      <c r="H47" s="183">
        <f ca="1">IF(ISERROR($V47),"",OFFSET('Smelter Look-up'!$G$4,$V47-4,0))</f>
        <v>0</v>
      </c>
      <c r="I47" s="184" t="str">
        <f ca="1">IF(ISERROR($V47),"",OFFSET('Smelter Look-up'!$H$4,$V47-4,0))</f>
        <v>Vienna</v>
      </c>
      <c r="J47" s="184" t="str">
        <f ca="1">IF(ISERROR($V47),"",OFFSET('Smelter Look-up'!$I$4,$V47-4,0))</f>
        <v>Wien</v>
      </c>
      <c r="K47" s="224"/>
      <c r="L47" s="224"/>
      <c r="M47" s="224"/>
      <c r="N47" s="224"/>
      <c r="O47" s="224"/>
      <c r="P47" s="185"/>
      <c r="Q47" s="225"/>
      <c r="R47" s="182" t="str">
        <f ca="1">IF(ISERROR($V47),"",OFFSET('Smelter Look-up'!$C$4,$V47-4,0)&amp;"")</f>
        <v>Ogussa Osterreichische Gold- und Silber-Scheideanstalt GmbH</v>
      </c>
      <c r="S47" s="181" t="str">
        <f t="shared" ca="1" si="5"/>
        <v>AT</v>
      </c>
      <c r="T47" s="181" t="str">
        <f ca="1">IF(B47="","",IF(ISERROR(MATCH($J47,SorP!$B$1:$B$6226,0)),"",INDIRECT("'SorP'!$A$"&amp;MATCH($S47&amp;$J47,SorP!C:C,0))))</f>
        <v>AT-9</v>
      </c>
      <c r="U47" s="201"/>
      <c r="V47" s="226">
        <f ca="1">IF(C47="",NA(),IF(OR(C47="Smelter not listed",C47="Smelter not yet identified"),MATCH($B47&amp;$D47,'Smelter Look-up'!$J:$J,0),MATCH($B47&amp;$C47,'Smelter Look-up'!$J:$J,0)))</f>
        <v>208</v>
      </c>
      <c r="X47" s="227">
        <f t="shared" ca="1" si="6"/>
        <v>0</v>
      </c>
      <c r="AB47" s="228" t="str">
        <f t="shared" ca="1" si="7"/>
        <v>GoldOgussa Osterreichische Gold- und Silber-Scheideanstalt GmbH</v>
      </c>
    </row>
    <row r="48" spans="1:28" s="227" customFormat="1" ht="89.25">
      <c r="A48" s="181" t="s">
        <v>703</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63.75">
      <c r="A49" s="181" t="s">
        <v>717</v>
      </c>
      <c r="B49" s="182" t="str">
        <f ca="1">IF(LEN(A49)=0,"",INDEX('Smelter Look-up'!$A:$A,MATCH($A49,'Smelter Look-up'!$E:$E,0)))</f>
        <v>Gold</v>
      </c>
      <c r="C49" s="186" t="str">
        <f ca="1">IF(LEN(A49)=0,"",INDEX('Smelter Look-up'!$C:$C,MATCH($A49,'Smelter Look-up'!$E:$E,0)))</f>
        <v>Rand Refinery (Pty) Ltd.</v>
      </c>
      <c r="D49" s="230"/>
      <c r="E49" s="182" t="str">
        <f ca="1">IF(ISERROR($V49),"",OFFSET('Smelter Look-up'!$D$4,$V49-4,0)&amp;"")</f>
        <v>SOUTH AFRICA</v>
      </c>
      <c r="F49" s="182" t="str">
        <f ca="1">IF(ISERROR($V49),"",OFFSET('Smelter Look-up'!$E$4,$V49-4,0))</f>
        <v>CID001512</v>
      </c>
      <c r="G49" s="182" t="str">
        <f ca="1">IF(C49=$X$4,IF(ISERROR($V49),"Enter smelter details","RMI"),IF(ISERROR($V49),"",OFFSET('Smelter Look-up'!$F$4,$V49-4,0)))</f>
        <v>RMI</v>
      </c>
      <c r="H49" s="183">
        <f ca="1">IF(ISERROR($V49),"",OFFSET('Smelter Look-up'!$G$4,$V49-4,0))</f>
        <v>0</v>
      </c>
      <c r="I49" s="184" t="str">
        <f ca="1">IF(ISERROR($V49),"",OFFSET('Smelter Look-up'!$H$4,$V49-4,0))</f>
        <v>Germiston</v>
      </c>
      <c r="J49" s="184" t="str">
        <f ca="1">IF(ISERROR($V49),"",OFFSET('Smelter Look-up'!$I$4,$V49-4,0))</f>
        <v>Gauteng</v>
      </c>
      <c r="K49" s="224"/>
      <c r="L49" s="224"/>
      <c r="M49" s="224"/>
      <c r="N49" s="224"/>
      <c r="O49" s="224"/>
      <c r="P49" s="185"/>
      <c r="Q49" s="225"/>
      <c r="R49" s="182" t="str">
        <f ca="1">IF(ISERROR($V49),"",OFFSET('Smelter Look-up'!$C$4,$V49-4,0)&amp;"")</f>
        <v>Rand Refinery (Pty) Ltd.</v>
      </c>
      <c r="S49" s="181" t="str">
        <f t="shared" ca="1" si="5"/>
        <v>ZA</v>
      </c>
      <c r="T49" s="181" t="str">
        <f ca="1">IF(B49="","",IF(ISERROR(MATCH($J49,SorP!$B$1:$B$6226,0)),"",INDIRECT("'SorP'!$A$"&amp;MATCH($S49&amp;$J49,SorP!C:C,0))))</f>
        <v>ZA-GP</v>
      </c>
      <c r="U49" s="201"/>
      <c r="V49" s="226">
        <f ca="1">IF(C49="",NA(),IF(OR(C49="Smelter not listed",C49="Smelter not yet identified"),MATCH($B49&amp;$D49,'Smelter Look-up'!$J:$J,0),MATCH($B49&amp;$C49,'Smelter Look-up'!$J:$J,0)))</f>
        <v>227</v>
      </c>
      <c r="X49" s="227">
        <f t="shared" ca="1" si="6"/>
        <v>0</v>
      </c>
      <c r="AB49" s="228" t="str">
        <f t="shared" ca="1" si="7"/>
        <v>GoldRand Refinery (Pty) Ltd.</v>
      </c>
    </row>
    <row r="50" spans="1:28" s="227" customFormat="1" ht="63.75">
      <c r="A50" s="293" t="s">
        <v>674</v>
      </c>
      <c r="B50" s="182" t="str">
        <f ca="1">IF(LEN(A50)=0,"",INDEX('Smelter Look-up'!$A:$A,MATCH($A50,'Smelter Look-up'!$E:$E,0)))</f>
        <v>Gold</v>
      </c>
      <c r="C50" s="186" t="str">
        <f ca="1">IF(LEN(A50)=0,"",INDEX('Smelter Look-up'!$C:$C,MATCH($A50,'Smelter Look-up'!$E:$E,0)))</f>
        <v>Heraeus Germany GmbH Co. KG</v>
      </c>
      <c r="D50" s="230"/>
      <c r="E50" s="182" t="str">
        <f ca="1">IF(ISERROR($V50),"",OFFSET('Smelter Look-up'!$D$4,$V50-4,0)&amp;"")</f>
        <v>GERMANY</v>
      </c>
      <c r="F50" s="182" t="str">
        <f ca="1">IF(ISERROR($V50),"",OFFSET('Smelter Look-up'!$E$4,$V50-4,0))</f>
        <v>CID000711</v>
      </c>
      <c r="G50" s="182" t="str">
        <f ca="1">IF(C50=$X$4,IF(ISERROR($V50),"Enter smelter details","RMI"),IF(ISERROR($V50),"",OFFSET('Smelter Look-up'!$F$4,$V50-4,0)))</f>
        <v>RMI</v>
      </c>
      <c r="H50" s="183">
        <f ca="1">IF(ISERROR($V50),"",OFFSET('Smelter Look-up'!$G$4,$V50-4,0))</f>
        <v>0</v>
      </c>
      <c r="I50" s="184" t="str">
        <f ca="1">IF(ISERROR($V50),"",OFFSET('Smelter Look-up'!$H$4,$V50-4,0))</f>
        <v>Hanau</v>
      </c>
      <c r="J50" s="184" t="str">
        <f ca="1">IF(ISERROR($V50),"",OFFSET('Smelter Look-up'!$I$4,$V50-4,0))</f>
        <v>Hessen</v>
      </c>
      <c r="K50" s="224"/>
      <c r="L50" s="224"/>
      <c r="M50" s="224"/>
      <c r="N50" s="224"/>
      <c r="O50" s="224"/>
      <c r="P50" s="185"/>
      <c r="Q50" s="225"/>
      <c r="R50" s="182" t="str">
        <f ca="1">IF(ISERROR($V50),"",OFFSET('Smelter Look-up'!$C$4,$V50-4,0)&amp;"")</f>
        <v>Heraeus Germany GmbH Co. KG</v>
      </c>
      <c r="S50" s="181" t="str">
        <f t="shared" ca="1" si="5"/>
        <v>DE</v>
      </c>
      <c r="T50" s="181" t="str">
        <f ca="1">IF(B50="","",IF(ISERROR(MATCH($J50,SorP!$B$1:$B$6226,0)),"",INDIRECT("'SorP'!$A$"&amp;MATCH($S50&amp;$J50,SorP!C:C,0))))</f>
        <v>DE-HE</v>
      </c>
      <c r="U50" s="201"/>
      <c r="V50" s="226">
        <f ca="1">IF(C50="",NA(),IF(OR(C50="Smelter not listed",C50="Smelter not yet identified"),MATCH($B50&amp;$D50,'Smelter Look-up'!$J:$J,0),MATCH($B50&amp;$C50,'Smelter Look-up'!$J:$J,0)))</f>
        <v>109</v>
      </c>
      <c r="X50" s="227">
        <f t="shared" ca="1" si="6"/>
        <v>0</v>
      </c>
      <c r="AB50" s="228" t="str">
        <f t="shared" ca="1" si="7"/>
        <v>GoldHeraeus Germany GmbH Co. KG</v>
      </c>
    </row>
    <row r="51" spans="1:28" s="227" customFormat="1" ht="114.75">
      <c r="A51" s="293" t="s">
        <v>739</v>
      </c>
      <c r="B51" s="182" t="str">
        <f ca="1">IF(LEN(A51)=0,"",INDEX('Smelter Look-up'!$A:$A,MATCH($A51,'Smelter Look-up'!$E:$E,0)))</f>
        <v>Gold</v>
      </c>
      <c r="C51" s="186" t="str">
        <f ca="1">IF(LEN(A51)=0,"",INDEX('Smelter Look-up'!$C:$C,MATCH($A51,'Smelter Look-up'!$E:$E,0)))</f>
        <v>Zhongyuan Gold Smelter of Zhongjin Gold Corporation</v>
      </c>
      <c r="D51" s="230"/>
      <c r="E51" s="182" t="str">
        <f ca="1">IF(ISERROR($V51),"",OFFSET('Smelter Look-up'!$D$4,$V51-4,0)&amp;"")</f>
        <v>CHINA</v>
      </c>
      <c r="F51" s="182" t="str">
        <f ca="1">IF(ISERROR($V51),"",OFFSET('Smelter Look-up'!$E$4,$V51-4,0))</f>
        <v>CID002224</v>
      </c>
      <c r="G51" s="182" t="str">
        <f ca="1">IF(C51=$X$4,IF(ISERROR($V51),"Enter smelter details","RMI"),IF(ISERROR($V51),"",OFFSET('Smelter Look-up'!$F$4,$V51-4,0)))</f>
        <v>RMI</v>
      </c>
      <c r="H51" s="183">
        <f ca="1">IF(ISERROR($V51),"",OFFSET('Smelter Look-up'!$G$4,$V51-4,0))</f>
        <v>0</v>
      </c>
      <c r="I51" s="184" t="str">
        <f ca="1">IF(ISERROR($V51),"",OFFSET('Smelter Look-up'!$H$4,$V51-4,0))</f>
        <v>Sanmenxia</v>
      </c>
      <c r="J51" s="184" t="str">
        <f ca="1">IF(ISERROR($V51),"",OFFSET('Smelter Look-up'!$I$4,$V51-4,0))</f>
        <v>Henan Sheng</v>
      </c>
      <c r="K51" s="224"/>
      <c r="L51" s="224"/>
      <c r="M51" s="224"/>
      <c r="N51" s="224"/>
      <c r="O51" s="224"/>
      <c r="P51" s="185"/>
      <c r="Q51" s="225"/>
      <c r="R51" s="182" t="str">
        <f ca="1">IF(ISERROR($V51),"",OFFSET('Smelter Look-up'!$C$4,$V51-4,0)&amp;"")</f>
        <v>Zhongyuan Gold Smelter of Zhongjin Gold Corporation</v>
      </c>
      <c r="S51" s="181" t="str">
        <f t="shared" ca="1" si="5"/>
        <v>CN</v>
      </c>
      <c r="T51" s="181" t="str">
        <f ca="1">IF(B51="","",IF(ISERROR(MATCH($J51,SorP!$B$1:$B$6226,0)),"",INDIRECT("'SorP'!$A$"&amp;MATCH($S51&amp;$J51,SorP!C:C,0))))</f>
        <v>CN-HA</v>
      </c>
      <c r="U51" s="201"/>
      <c r="V51" s="226">
        <f ca="1">IF(C51="",NA(),IF(OR(C51="Smelter not listed",C51="Smelter not yet identified"),MATCH($B51&amp;$D51,'Smelter Look-up'!$J:$J,0),MATCH($B51&amp;$C51,'Smelter Look-up'!$J:$J,0)))</f>
        <v>327</v>
      </c>
      <c r="X51" s="227">
        <f t="shared" ca="1" si="6"/>
        <v>0</v>
      </c>
      <c r="AB51" s="228" t="str">
        <f t="shared" ca="1" si="7"/>
        <v>GoldZhongyuan Gold Smelter of Zhongjin Gold Corporation</v>
      </c>
    </row>
    <row r="52" spans="1:28" s="227" customFormat="1" ht="51">
      <c r="A52" s="293" t="s">
        <v>1404</v>
      </c>
      <c r="B52" s="182" t="str">
        <f ca="1">IF(LEN(A52)=0,"",INDEX('Smelter Look-up'!$A:$A,MATCH($A52,'Smelter Look-up'!$E:$E,0)))</f>
        <v>Tantalum</v>
      </c>
      <c r="C52" s="186" t="str">
        <f ca="1">IF(LEN(A52)=0,"",INDEX('Smelter Look-up'!$C:$C,MATCH($A52,'Smelter Look-up'!$E:$E,0)))</f>
        <v>TANIOBIS Co., Ltd.</v>
      </c>
      <c r="D52" s="230"/>
      <c r="E52" s="182" t="str">
        <f ca="1">IF(ISERROR($V52),"",OFFSET('Smelter Look-up'!$D$4,$V52-4,0)&amp;"")</f>
        <v>THAILAND</v>
      </c>
      <c r="F52" s="182" t="str">
        <f ca="1">IF(ISERROR($V52),"",OFFSET('Smelter Look-up'!$E$4,$V52-4,0))</f>
        <v>CID002544</v>
      </c>
      <c r="G52" s="182" t="str">
        <f ca="1">IF(C52=$X$4,IF(ISERROR($V52),"Enter smelter details","RMI"),IF(ISERROR($V52),"",OFFSET('Smelter Look-up'!$F$4,$V52-4,0)))</f>
        <v>RMI</v>
      </c>
      <c r="H52" s="183">
        <f ca="1">IF(ISERROR($V52),"",OFFSET('Smelter Look-up'!$G$4,$V52-4,0))</f>
        <v>0</v>
      </c>
      <c r="I52" s="184" t="str">
        <f ca="1">IF(ISERROR($V52),"",OFFSET('Smelter Look-up'!$H$4,$V52-4,0))</f>
        <v>Map Ta Phut</v>
      </c>
      <c r="J52" s="184" t="str">
        <f ca="1">IF(ISERROR($V52),"",OFFSET('Smelter Look-up'!$I$4,$V52-4,0))</f>
        <v>Rayong</v>
      </c>
      <c r="K52" s="224"/>
      <c r="L52" s="224"/>
      <c r="M52" s="224"/>
      <c r="N52" s="224"/>
      <c r="O52" s="224"/>
      <c r="P52" s="185"/>
      <c r="Q52" s="225"/>
      <c r="R52" s="182" t="str">
        <f ca="1">IF(ISERROR($V52),"",OFFSET('Smelter Look-up'!$C$4,$V52-4,0)&amp;"")</f>
        <v>TANIOBIS Co., Ltd.</v>
      </c>
      <c r="S52" s="181" t="str">
        <f t="shared" ca="1" si="5"/>
        <v>TH</v>
      </c>
      <c r="T52" s="181" t="str">
        <f ca="1">IF(B52="","",IF(ISERROR(MATCH($J52,SorP!$B$1:$B$6226,0)),"",INDIRECT("'SorP'!$A$"&amp;MATCH($S52&amp;$J52,SorP!C:C,0))))</f>
        <v>TH-21</v>
      </c>
      <c r="U52" s="201"/>
      <c r="V52" s="226">
        <f ca="1">IF(C52="",NA(),IF(OR(C52="Smelter not listed",C52="Smelter not yet identified"),MATCH($B52&amp;$D52,'Smelter Look-up'!$J:$J,0),MATCH($B52&amp;$C52,'Smelter Look-up'!$J:$J,0)))</f>
        <v>384</v>
      </c>
      <c r="X52" s="227">
        <f t="shared" ca="1" si="6"/>
        <v>0</v>
      </c>
      <c r="AB52" s="228" t="str">
        <f t="shared" ca="1" si="7"/>
        <v>TantalumTANIOBIS Co., Ltd.</v>
      </c>
    </row>
    <row r="53" spans="1:28" s="227" customFormat="1" ht="63.75">
      <c r="A53" s="293" t="s">
        <v>1407</v>
      </c>
      <c r="B53" s="182" t="str">
        <f ca="1">IF(LEN(A53)=0,"",INDEX('Smelter Look-up'!$A:$A,MATCH($A53,'Smelter Look-up'!$E:$E,0)))</f>
        <v>Tantalum</v>
      </c>
      <c r="C53" s="186" t="str">
        <f ca="1">IF(LEN(A53)=0,"",INDEX('Smelter Look-up'!$C:$C,MATCH($A53,'Smelter Look-up'!$E:$E,0)))</f>
        <v>Materion Newton Inc.</v>
      </c>
      <c r="D53" s="230"/>
      <c r="E53" s="182" t="str">
        <f ca="1">IF(ISERROR($V53),"",OFFSET('Smelter Look-up'!$D$4,$V53-4,0)&amp;"")</f>
        <v>UNITED STATES OF AMERICA</v>
      </c>
      <c r="F53" s="182" t="str">
        <f ca="1">IF(ISERROR($V53),"",OFFSET('Smelter Look-up'!$E$4,$V53-4,0))</f>
        <v>CID002548</v>
      </c>
      <c r="G53" s="182" t="str">
        <f ca="1">IF(C53=$X$4,IF(ISERROR($V53),"Enter smelter details","RMI"),IF(ISERROR($V53),"",OFFSET('Smelter Look-up'!$F$4,$V53-4,0)))</f>
        <v>RMI</v>
      </c>
      <c r="H53" s="183">
        <f ca="1">IF(ISERROR($V53),"",OFFSET('Smelter Look-up'!$G$4,$V53-4,0))</f>
        <v>0</v>
      </c>
      <c r="I53" s="184" t="str">
        <f ca="1">IF(ISERROR($V53),"",OFFSET('Smelter Look-up'!$H$4,$V53-4,0))</f>
        <v>Newton</v>
      </c>
      <c r="J53" s="184" t="str">
        <f ca="1">IF(ISERROR($V53),"",OFFSET('Smelter Look-up'!$I$4,$V53-4,0))</f>
        <v>Massachusetts</v>
      </c>
      <c r="K53" s="224"/>
      <c r="L53" s="224"/>
      <c r="M53" s="224"/>
      <c r="N53" s="224"/>
      <c r="O53" s="224"/>
      <c r="P53" s="185"/>
      <c r="Q53" s="225"/>
      <c r="R53" s="182" t="str">
        <f ca="1">IF(ISERROR($V53),"",OFFSET('Smelter Look-up'!$C$4,$V53-4,0)&amp;"")</f>
        <v>Materion Newton Inc.</v>
      </c>
      <c r="S53" s="181" t="str">
        <f t="shared" ca="1" si="5"/>
        <v>US</v>
      </c>
      <c r="T53" s="181" t="str">
        <f ca="1">IF(B53="","",IF(ISERROR(MATCH($J53,SorP!$B$1:$B$6226,0)),"",INDIRECT("'SorP'!$A$"&amp;MATCH($S53&amp;$J53,SorP!C:C,0))))</f>
        <v>US-MA</v>
      </c>
      <c r="U53" s="201"/>
      <c r="V53" s="226">
        <f ca="1">IF(C53="",NA(),IF(OR(C53="Smelter not listed",C53="Smelter not yet identified"),MATCH($B53&amp;$D53,'Smelter Look-up'!$J:$J,0),MATCH($B53&amp;$C53,'Smelter Look-up'!$J:$J,0)))</f>
        <v>359</v>
      </c>
      <c r="X53" s="227">
        <f t="shared" ca="1" si="6"/>
        <v>0</v>
      </c>
      <c r="AB53" s="228" t="str">
        <f t="shared" ca="1" si="7"/>
        <v>TantalumMaterion Newton Inc.</v>
      </c>
    </row>
    <row r="54" spans="1:28" s="227" customFormat="1" ht="76.5">
      <c r="A54" s="293" t="s">
        <v>1409</v>
      </c>
      <c r="B54" s="182" t="str">
        <f ca="1">IF(LEN(A54)=0,"",INDEX('Smelter Look-up'!$A:$A,MATCH($A54,'Smelter Look-up'!$E:$E,0)))</f>
        <v>Tantalum</v>
      </c>
      <c r="C54" s="186" t="str">
        <f ca="1">IF(LEN(A54)=0,"",INDEX('Smelter Look-up'!$C:$C,MATCH($A54,'Smelter Look-up'!$E:$E,0)))</f>
        <v>TANIOBIS Japan Co., Ltd.</v>
      </c>
      <c r="D54" s="230"/>
      <c r="E54" s="182" t="str">
        <f ca="1">IF(ISERROR($V54),"",OFFSET('Smelter Look-up'!$D$4,$V54-4,0)&amp;"")</f>
        <v>JAPAN</v>
      </c>
      <c r="F54" s="182" t="str">
        <f ca="1">IF(ISERROR($V54),"",OFFSET('Smelter Look-up'!$E$4,$V54-4,0))</f>
        <v>CID002549</v>
      </c>
      <c r="G54" s="182" t="str">
        <f ca="1">IF(C54=$X$4,IF(ISERROR($V54),"Enter smelter details","RMI"),IF(ISERROR($V54),"",OFFSET('Smelter Look-up'!$F$4,$V54-4,0)))</f>
        <v>RMI</v>
      </c>
      <c r="H54" s="183">
        <f ca="1">IF(ISERROR($V54),"",OFFSET('Smelter Look-up'!$G$4,$V54-4,0))</f>
        <v>0</v>
      </c>
      <c r="I54" s="184" t="str">
        <f ca="1">IF(ISERROR($V54),"",OFFSET('Smelter Look-up'!$H$4,$V54-4,0))</f>
        <v>Hitachi Ohmiya-shi</v>
      </c>
      <c r="J54" s="184" t="str">
        <f ca="1">IF(ISERROR($V54),"",OFFSET('Smelter Look-up'!$I$4,$V54-4,0))</f>
        <v>Ibaraki</v>
      </c>
      <c r="K54" s="224"/>
      <c r="L54" s="224"/>
      <c r="M54" s="224"/>
      <c r="N54" s="224"/>
      <c r="O54" s="224"/>
      <c r="P54" s="185"/>
      <c r="Q54" s="225"/>
      <c r="R54" s="182" t="str">
        <f ca="1">IF(ISERROR($V54),"",OFFSET('Smelter Look-up'!$C$4,$V54-4,0)&amp;"")</f>
        <v>TANIOBIS Japan Co., Ltd.</v>
      </c>
      <c r="S54" s="181" t="str">
        <f t="shared" ca="1" si="5"/>
        <v>JP</v>
      </c>
      <c r="T54" s="181" t="str">
        <f ca="1">IF(B54="","",IF(ISERROR(MATCH($J54,SorP!$B$1:$B$6226,0)),"",INDIRECT("'SorP'!$A$"&amp;MATCH($S54&amp;$J54,SorP!C:C,0))))</f>
        <v>JP-08</v>
      </c>
      <c r="U54" s="201"/>
      <c r="V54" s="226">
        <f ca="1">IF(C54="",NA(),IF(OR(C54="Smelter not listed",C54="Smelter not yet identified"),MATCH($B54&amp;$D54,'Smelter Look-up'!$J:$J,0),MATCH($B54&amp;$C54,'Smelter Look-up'!$J:$J,0)))</f>
        <v>386</v>
      </c>
      <c r="X54" s="227">
        <f t="shared" ca="1" si="6"/>
        <v>0</v>
      </c>
      <c r="AB54" s="228" t="str">
        <f t="shared" ca="1" si="7"/>
        <v>TantalumTANIOBIS Japan Co., Ltd.</v>
      </c>
    </row>
    <row r="55" spans="1:28" s="227" customFormat="1" ht="76.5">
      <c r="A55" s="293" t="s">
        <v>1410</v>
      </c>
      <c r="B55" s="182" t="str">
        <f ca="1">IF(LEN(A55)=0,"",INDEX('Smelter Look-up'!$A:$A,MATCH($A55,'Smelter Look-up'!$E:$E,0)))</f>
        <v>Tantalum</v>
      </c>
      <c r="C55" s="186" t="str">
        <f ca="1">IF(LEN(A55)=0,"",INDEX('Smelter Look-up'!$C:$C,MATCH($A55,'Smelter Look-up'!$E:$E,0)))</f>
        <v>TANIOBIS Smelting GmbH &amp; Co. KG</v>
      </c>
      <c r="D55" s="230"/>
      <c r="E55" s="182" t="str">
        <f ca="1">IF(ISERROR($V55),"",OFFSET('Smelter Look-up'!$D$4,$V55-4,0)&amp;"")</f>
        <v>GERMANY</v>
      </c>
      <c r="F55" s="182" t="str">
        <f ca="1">IF(ISERROR($V55),"",OFFSET('Smelter Look-up'!$E$4,$V55-4,0))</f>
        <v>CID002550</v>
      </c>
      <c r="G55" s="182" t="str">
        <f ca="1">IF(C55=$X$4,IF(ISERROR($V55),"Enter smelter details","RMI"),IF(ISERROR($V55),"",OFFSET('Smelter Look-up'!$F$4,$V55-4,0)))</f>
        <v>RMI</v>
      </c>
      <c r="H55" s="183">
        <f ca="1">IF(ISERROR($V55),"",OFFSET('Smelter Look-up'!$G$4,$V55-4,0))</f>
        <v>0</v>
      </c>
      <c r="I55" s="184" t="str">
        <f ca="1">IF(ISERROR($V55),"",OFFSET('Smelter Look-up'!$H$4,$V55-4,0))</f>
        <v>Laufenburg</v>
      </c>
      <c r="J55" s="184" t="str">
        <f ca="1">IF(ISERROR($V55),"",OFFSET('Smelter Look-up'!$I$4,$V55-4,0))</f>
        <v>Baden-Württemberg</v>
      </c>
      <c r="K55" s="224"/>
      <c r="L55" s="224"/>
      <c r="M55" s="224"/>
      <c r="N55" s="224"/>
      <c r="O55" s="224"/>
      <c r="P55" s="185"/>
      <c r="Q55" s="225"/>
      <c r="R55" s="182" t="str">
        <f ca="1">IF(ISERROR($V55),"",OFFSET('Smelter Look-up'!$C$4,$V55-4,0)&amp;"")</f>
        <v>TANIOBIS Smelting GmbH &amp; Co. KG</v>
      </c>
      <c r="S55" s="181" t="str">
        <f t="shared" ca="1" si="5"/>
        <v>DE</v>
      </c>
      <c r="T55" s="181" t="str">
        <f ca="1">IF(B55="","",IF(ISERROR(MATCH($J55,SorP!$B$1:$B$6226,0)),"",INDIRECT("'SorP'!$A$"&amp;MATCH($S55&amp;$J55,SorP!C:C,0))))</f>
        <v>DE-BW</v>
      </c>
      <c r="U55" s="201"/>
      <c r="V55" s="226">
        <f ca="1">IF(C55="",NA(),IF(OR(C55="Smelter not listed",C55="Smelter not yet identified"),MATCH($B55&amp;$D55,'Smelter Look-up'!$J:$J,0),MATCH($B55&amp;$C55,'Smelter Look-up'!$J:$J,0)))</f>
        <v>387</v>
      </c>
      <c r="X55" s="227">
        <f t="shared" ca="1" si="6"/>
        <v>0</v>
      </c>
      <c r="AB55" s="228" t="str">
        <f t="shared" ca="1" si="7"/>
        <v>TantalumTANIOBIS Smelting GmbH &amp; Co. KG</v>
      </c>
    </row>
    <row r="56" spans="1:28" s="227" customFormat="1" ht="51">
      <c r="A56" s="181" t="s">
        <v>1405</v>
      </c>
      <c r="B56" s="182" t="str">
        <f ca="1">IF(LEN(A56)=0,"",INDEX('Smelter Look-up'!$A:$A,MATCH($A56,'Smelter Look-up'!$E:$E,0)))</f>
        <v>Tantalum</v>
      </c>
      <c r="C56" s="186" t="str">
        <f ca="1">IF(LEN(A56)=0,"",INDEX('Smelter Look-up'!$C:$C,MATCH($A56,'Smelter Look-up'!$E:$E,0)))</f>
        <v>TANIOBIS GmbH</v>
      </c>
      <c r="D56" s="230"/>
      <c r="E56" s="182" t="str">
        <f ca="1">IF(ISERROR($V56),"",OFFSET('Smelter Look-up'!$D$4,$V56-4,0)&amp;"")</f>
        <v>GERMANY</v>
      </c>
      <c r="F56" s="182" t="str">
        <f ca="1">IF(ISERROR($V56),"",OFFSET('Smelter Look-up'!$E$4,$V56-4,0))</f>
        <v>CID002545</v>
      </c>
      <c r="G56" s="182" t="str">
        <f ca="1">IF(C56=$X$4,IF(ISERROR($V56),"Enter smelter details","RMI"),IF(ISERROR($V56),"",OFFSET('Smelter Look-up'!$F$4,$V56-4,0)))</f>
        <v>RMI</v>
      </c>
      <c r="H56" s="183">
        <f ca="1">IF(ISERROR($V56),"",OFFSET('Smelter Look-up'!$G$4,$V56-4,0))</f>
        <v>0</v>
      </c>
      <c r="I56" s="184" t="str">
        <f ca="1">IF(ISERROR($V56),"",OFFSET('Smelter Look-up'!$H$4,$V56-4,0))</f>
        <v>Goslar</v>
      </c>
      <c r="J56" s="184" t="str">
        <f ca="1">IF(ISERROR($V56),"",OFFSET('Smelter Look-up'!$I$4,$V56-4,0))</f>
        <v>Niedersachsen</v>
      </c>
      <c r="K56" s="224"/>
      <c r="L56" s="224"/>
      <c r="M56" s="224"/>
      <c r="N56" s="224"/>
      <c r="O56" s="224"/>
      <c r="P56" s="185"/>
      <c r="Q56" s="225"/>
      <c r="R56" s="182" t="str">
        <f ca="1">IF(ISERROR($V56),"",OFFSET('Smelter Look-up'!$C$4,$V56-4,0)&amp;"")</f>
        <v>TANIOBIS GmbH</v>
      </c>
      <c r="S56" s="181" t="str">
        <f t="shared" ca="1" si="5"/>
        <v>DE</v>
      </c>
      <c r="T56" s="181" t="str">
        <f ca="1">IF(B56="","",IF(ISERROR(MATCH($J56,SorP!$B$1:$B$6226,0)),"",INDIRECT("'SorP'!$A$"&amp;MATCH($S56&amp;$J56,SorP!C:C,0))))</f>
        <v>DE-NI</v>
      </c>
      <c r="U56" s="201"/>
      <c r="V56" s="226">
        <f ca="1">IF(C56="",NA(),IF(OR(C56="Smelter not listed",C56="Smelter not yet identified"),MATCH($B56&amp;$D56,'Smelter Look-up'!$J:$J,0),MATCH($B56&amp;$C56,'Smelter Look-up'!$J:$J,0)))</f>
        <v>385</v>
      </c>
      <c r="X56" s="227">
        <f t="shared" ca="1" si="6"/>
        <v>0</v>
      </c>
      <c r="AB56" s="228" t="str">
        <f t="shared" ca="1" si="7"/>
        <v>TantalumTANIOBIS GmbH</v>
      </c>
    </row>
    <row r="57" spans="1:28" s="227" customFormat="1" ht="102">
      <c r="A57" s="181" t="s">
        <v>744</v>
      </c>
      <c r="B57" s="182" t="str">
        <f ca="1">IF(LEN(A57)=0,"",INDEX('Smelter Look-up'!$A:$A,MATCH($A57,'Smelter Look-up'!$E:$E,0)))</f>
        <v>Tantalum</v>
      </c>
      <c r="C57" s="186" t="str">
        <f ca="1">IF(LEN(A57)=0,"",INDEX('Smelter Look-up'!$C:$C,MATCH($A57,'Smelter Look-up'!$E:$E,0)))</f>
        <v>JiuJiang JinXin Nonferrous Metals Co., Ltd.</v>
      </c>
      <c r="D57" s="230"/>
      <c r="E57" s="182" t="str">
        <f ca="1">IF(ISERROR($V57),"",OFFSET('Smelter Look-up'!$D$4,$V57-4,0)&amp;"")</f>
        <v>CHINA</v>
      </c>
      <c r="F57" s="182" t="str">
        <f ca="1">IF(ISERROR($V57),"",OFFSET('Smelter Look-up'!$E$4,$V57-4,0))</f>
        <v>CID000914</v>
      </c>
      <c r="G57" s="182" t="str">
        <f ca="1">IF(C57=$X$4,IF(ISERROR($V57),"Enter smelter details","RMI"),IF(ISERROR($V57),"",OFFSET('Smelter Look-up'!$F$4,$V57-4,0)))</f>
        <v>RMI</v>
      </c>
      <c r="H57" s="183">
        <f ca="1">IF(ISERROR($V57),"",OFFSET('Smelter Look-up'!$G$4,$V57-4,0))</f>
        <v>0</v>
      </c>
      <c r="I57" s="184" t="str">
        <f ca="1">IF(ISERROR($V57),"",OFFSET('Smelter Look-up'!$H$4,$V57-4,0))</f>
        <v>Jiujiang</v>
      </c>
      <c r="J57" s="184" t="str">
        <f ca="1">IF(ISERROR($V57),"",OFFSET('Smelter Look-up'!$I$4,$V57-4,0))</f>
        <v>Jiangxi Sheng</v>
      </c>
      <c r="K57" s="224"/>
      <c r="L57" s="224"/>
      <c r="M57" s="224"/>
      <c r="N57" s="224"/>
      <c r="O57" s="224"/>
      <c r="P57" s="185"/>
      <c r="Q57" s="225"/>
      <c r="R57" s="182" t="str">
        <f ca="1">IF(ISERROR($V57),"",OFFSET('Smelter Look-up'!$C$4,$V57-4,0)&amp;"")</f>
        <v>JiuJiang JinXin Nonferrous Metals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352</v>
      </c>
      <c r="X57" s="227">
        <f t="shared" ca="1" si="6"/>
        <v>0</v>
      </c>
      <c r="AB57" s="228" t="str">
        <f t="shared" ca="1" si="7"/>
        <v>TantalumJiuJiang JinXin Nonferrous Metals Co., Ltd.</v>
      </c>
    </row>
    <row r="58" spans="1:28" s="227" customFormat="1" ht="76.5">
      <c r="A58" s="181" t="s">
        <v>745</v>
      </c>
      <c r="B58" s="182" t="str">
        <f ca="1">IF(LEN(A58)=0,"",INDEX('Smelter Look-up'!$A:$A,MATCH($A58,'Smelter Look-up'!$E:$E,0)))</f>
        <v>Tantalum</v>
      </c>
      <c r="C58" s="186" t="str">
        <f ca="1">IF(LEN(A58)=0,"",INDEX('Smelter Look-up'!$C:$C,MATCH($A58,'Smelter Look-up'!$E:$E,0)))</f>
        <v>Jiujiang Tanbre Co., Ltd.</v>
      </c>
      <c r="D58" s="230"/>
      <c r="E58" s="182" t="str">
        <f ca="1">IF(ISERROR($V58),"",OFFSET('Smelter Look-up'!$D$4,$V58-4,0)&amp;"")</f>
        <v>CHINA</v>
      </c>
      <c r="F58" s="182" t="str">
        <f ca="1">IF(ISERROR($V58),"",OFFSET('Smelter Look-up'!$E$4,$V58-4,0))</f>
        <v>CID000917</v>
      </c>
      <c r="G58" s="182" t="str">
        <f ca="1">IF(C58=$X$4,IF(ISERROR($V58),"Enter smelter details","RMI"),IF(ISERROR($V58),"",OFFSET('Smelter Look-up'!$F$4,$V58-4,0)))</f>
        <v>RMI</v>
      </c>
      <c r="H58" s="183">
        <f ca="1">IF(ISERROR($V58),"",OFFSET('Smelter Look-up'!$G$4,$V58-4,0))</f>
        <v>0</v>
      </c>
      <c r="I58" s="184" t="str">
        <f ca="1">IF(ISERROR($V58),"",OFFSET('Smelter Look-up'!$H$4,$V58-4,0))</f>
        <v>Jiujiang</v>
      </c>
      <c r="J58" s="184" t="str">
        <f ca="1">IF(ISERROR($V58),"",OFFSET('Smelter Look-up'!$I$4,$V58-4,0))</f>
        <v>Jiangxi Sheng</v>
      </c>
      <c r="K58" s="224"/>
      <c r="L58" s="224"/>
      <c r="M58" s="224"/>
      <c r="N58" s="224"/>
      <c r="O58" s="224"/>
      <c r="P58" s="185"/>
      <c r="Q58" s="225"/>
      <c r="R58" s="182" t="str">
        <f ca="1">IF(ISERROR($V58),"",OFFSET('Smelter Look-up'!$C$4,$V58-4,0)&amp;"")</f>
        <v>Jiujiang Tanbre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354</v>
      </c>
      <c r="X58" s="227">
        <f t="shared" ca="1" si="6"/>
        <v>0</v>
      </c>
      <c r="AB58" s="228" t="str">
        <f t="shared" ca="1" si="7"/>
        <v>TantalumJiujiang Tanbre Co., Ltd.</v>
      </c>
    </row>
    <row r="59" spans="1:28" s="227" customFormat="1" ht="127.5">
      <c r="A59" s="181" t="s">
        <v>753</v>
      </c>
      <c r="B59" s="182" t="str">
        <f ca="1">IF(LEN(A59)=0,"",INDEX('Smelter Look-up'!$A:$A,MATCH($A59,'Smelter Look-up'!$E:$E,0)))</f>
        <v>Tantalum</v>
      </c>
      <c r="C59" s="186" t="str">
        <f ca="1">IF(LEN(A59)=0,"",INDEX('Smelter Look-up'!$C:$C,MATCH($A59,'Smelter Look-up'!$E:$E,0)))</f>
        <v>Yanling Jincheng Tantalum &amp; Niobium Co., Ltd.</v>
      </c>
      <c r="D59" s="230"/>
      <c r="E59" s="182" t="str">
        <f ca="1">IF(ISERROR($V59),"",OFFSET('Smelter Look-up'!$D$4,$V59-4,0)&amp;"")</f>
        <v>CHINA</v>
      </c>
      <c r="F59" s="182" t="str">
        <f ca="1">IF(ISERROR($V59),"",OFFSET('Smelter Look-up'!$E$4,$V59-4,0))</f>
        <v>CID001522</v>
      </c>
      <c r="G59" s="182" t="str">
        <f ca="1">IF(C59=$X$4,IF(ISERROR($V59),"Enter smelter details","RMI"),IF(ISERROR($V59),"",OFFSET('Smelter Look-up'!$F$4,$V59-4,0)))</f>
        <v>RMI</v>
      </c>
      <c r="H59" s="183">
        <f ca="1">IF(ISERROR($V59),"",OFFSET('Smelter Look-up'!$G$4,$V59-4,0))</f>
        <v>0</v>
      </c>
      <c r="I59" s="184" t="str">
        <f ca="1">IF(ISERROR($V59),"",OFFSET('Smelter Look-up'!$H$4,$V59-4,0))</f>
        <v>Zhuzhou</v>
      </c>
      <c r="J59" s="184" t="str">
        <f ca="1">IF(ISERROR($V59),"",OFFSET('Smelter Look-up'!$I$4,$V59-4,0))</f>
        <v>Hunan Sheng</v>
      </c>
      <c r="K59" s="224"/>
      <c r="L59" s="224"/>
      <c r="M59" s="224"/>
      <c r="N59" s="224"/>
      <c r="O59" s="224"/>
      <c r="P59" s="185"/>
      <c r="Q59" s="225"/>
      <c r="R59" s="182" t="str">
        <f ca="1">IF(ISERROR($V59),"",OFFSET('Smelter Look-up'!$C$4,$V59-4,0)&amp;"")</f>
        <v>Yanling Jincheng Tantalum &amp; Niobium Co., Ltd.</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394</v>
      </c>
      <c r="X59" s="227">
        <f t="shared" ca="1" si="6"/>
        <v>0</v>
      </c>
      <c r="AB59" s="228" t="str">
        <f t="shared" ca="1" si="7"/>
        <v>TantalumYanling Jincheng Tantalum &amp; Niobium Co., Ltd.</v>
      </c>
    </row>
    <row r="60" spans="1:28" s="227" customFormat="1" ht="127.5">
      <c r="A60" s="181" t="s">
        <v>1387</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355</v>
      </c>
      <c r="X60" s="227">
        <f t="shared" ca="1" si="6"/>
        <v>0</v>
      </c>
      <c r="AB60" s="228" t="str">
        <f t="shared" ca="1" si="7"/>
        <v>TantalumJiujiang Zhongao Tantalum &amp; Niobium Co., Ltd.</v>
      </c>
    </row>
    <row r="61" spans="1:28" s="227" customFormat="1" ht="102">
      <c r="A61" s="181" t="s">
        <v>1386</v>
      </c>
      <c r="B61" s="182" t="str">
        <f ca="1">IF(LEN(A61)=0,"",INDEX('Smelter Look-up'!$A:$A,MATCH($A61,'Smelter Look-up'!$E:$E,0)))</f>
        <v>Tantalum</v>
      </c>
      <c r="C61" s="186" t="str">
        <f ca="1">IF(LEN(A61)=0,"",INDEX('Smelter Look-up'!$C:$C,MATCH($A61,'Smelter Look-up'!$E:$E,0)))</f>
        <v>Jiangxi Dinghai Tantalum &amp; Niobium Co., Ltd.</v>
      </c>
      <c r="D61" s="230"/>
      <c r="E61" s="182" t="str">
        <f ca="1">IF(ISERROR($V61),"",OFFSET('Smelter Look-up'!$D$4,$V61-4,0)&amp;"")</f>
        <v>CHINA</v>
      </c>
      <c r="F61" s="182" t="str">
        <f ca="1">IF(ISERROR($V61),"",OFFSET('Smelter Look-up'!$E$4,$V61-4,0))</f>
        <v>CID002512</v>
      </c>
      <c r="G61" s="182" t="str">
        <f ca="1">IF(C61=$X$4,IF(ISERROR($V61),"Enter smelter details","RMI"),IF(ISERROR($V61),"",OFFSET('Smelter Look-up'!$F$4,$V61-4,0)))</f>
        <v>RMI</v>
      </c>
      <c r="H61" s="183">
        <f ca="1">IF(ISERROR($V61),"",OFFSET('Smelter Look-up'!$G$4,$V61-4,0))</f>
        <v>0</v>
      </c>
      <c r="I61" s="184" t="str">
        <f ca="1">IF(ISERROR($V61),"",OFFSET('Smelter Look-up'!$H$4,$V61-4,0))</f>
        <v>Fengxin</v>
      </c>
      <c r="J61" s="184" t="str">
        <f ca="1">IF(ISERROR($V61),"",OFFSET('Smelter Look-up'!$I$4,$V61-4,0))</f>
        <v>Jiangxi Sheng</v>
      </c>
      <c r="K61" s="224"/>
      <c r="L61" s="224"/>
      <c r="M61" s="224"/>
      <c r="N61" s="224"/>
      <c r="O61" s="224"/>
      <c r="P61" s="185"/>
      <c r="Q61" s="225"/>
      <c r="R61" s="182" t="str">
        <f ca="1">IF(ISERROR($V61),"",OFFSET('Smelter Look-up'!$C$4,$V61-4,0)&amp;"")</f>
        <v>Jiangxi Dinghai Tantalum &amp; Niobium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350</v>
      </c>
      <c r="X61" s="227">
        <f t="shared" ca="1" si="6"/>
        <v>0</v>
      </c>
      <c r="AB61" s="228" t="str">
        <f t="shared" ca="1" si="7"/>
        <v>TantalumJiangxi Dinghai Tantalum &amp; Niobium Co., Ltd.</v>
      </c>
    </row>
    <row r="62" spans="1:28" s="227" customFormat="1" ht="76.5">
      <c r="A62" s="181" t="s">
        <v>2253</v>
      </c>
      <c r="B62" s="182" t="str">
        <f ca="1">IF(LEN(A62)=0,"",INDEX('Smelter Look-up'!$A:$A,MATCH($A62,'Smelter Look-up'!$E:$E,0)))</f>
        <v>Tantalum</v>
      </c>
      <c r="C62" s="186" t="str">
        <f ca="1">IF(LEN(A62)=0,"",INDEX('Smelter Look-up'!$C:$C,MATCH($A62,'Smelter Look-up'!$E:$E,0)))</f>
        <v>Jiangxi Tuohong New Raw Material</v>
      </c>
      <c r="D62" s="230"/>
      <c r="E62" s="182" t="str">
        <f ca="1">IF(ISERROR($V62),"",OFFSET('Smelter Look-up'!$D$4,$V62-4,0)&amp;"")</f>
        <v>CHINA</v>
      </c>
      <c r="F62" s="182" t="str">
        <f ca="1">IF(ISERROR($V62),"",OFFSET('Smelter Look-up'!$E$4,$V62-4,0))</f>
        <v>CID002842</v>
      </c>
      <c r="G62" s="182" t="str">
        <f ca="1">IF(C62=$X$4,IF(ISERROR($V62),"Enter smelter details","RMI"),IF(ISERROR($V62),"",OFFSET('Smelter Look-up'!$F$4,$V62-4,0)))</f>
        <v>RMI</v>
      </c>
      <c r="H62" s="183">
        <f ca="1">IF(ISERROR($V62),"",OFFSET('Smelter Look-up'!$G$4,$V62-4,0))</f>
        <v>0</v>
      </c>
      <c r="I62" s="184" t="str">
        <f ca="1">IF(ISERROR($V62),"",OFFSET('Smelter Look-up'!$H$4,$V62-4,0))</f>
        <v>Yichun</v>
      </c>
      <c r="J62" s="184" t="str">
        <f ca="1">IF(ISERROR($V62),"",OFFSET('Smelter Look-up'!$I$4,$V62-4,0))</f>
        <v>Jiangxi Sheng</v>
      </c>
      <c r="K62" s="224"/>
      <c r="L62" s="224"/>
      <c r="M62" s="224"/>
      <c r="N62" s="224"/>
      <c r="O62" s="224"/>
      <c r="P62" s="185"/>
      <c r="Q62" s="225"/>
      <c r="R62" s="182" t="str">
        <f ca="1">IF(ISERROR($V62),"",OFFSET('Smelter Look-up'!$C$4,$V62-4,0)&amp;"")</f>
        <v>Jiangxi Tuohong New Raw Material</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351</v>
      </c>
      <c r="X62" s="227">
        <f t="shared" ca="1" si="6"/>
        <v>0</v>
      </c>
      <c r="AB62" s="228" t="str">
        <f t="shared" ca="1" si="7"/>
        <v>TantalumJiangxi Tuohong New Raw Material</v>
      </c>
    </row>
    <row r="63" spans="1:28" s="227" customFormat="1" ht="63.75">
      <c r="A63" s="181" t="s">
        <v>1384</v>
      </c>
      <c r="B63" s="182" t="str">
        <f ca="1">IF(LEN(A63)=0,"",INDEX('Smelter Look-up'!$A:$A,MATCH($A63,'Smelter Look-up'!$E:$E,0)))</f>
        <v>Tantalum</v>
      </c>
      <c r="C63" s="186" t="str">
        <f ca="1">IF(LEN(A63)=0,"",INDEX('Smelter Look-up'!$C:$C,MATCH($A63,'Smelter Look-up'!$E:$E,0)))</f>
        <v>D Block Metals, LLC</v>
      </c>
      <c r="D63" s="230"/>
      <c r="E63" s="182" t="str">
        <f ca="1">IF(ISERROR($V63),"",OFFSET('Smelter Look-up'!$D$4,$V63-4,0)&amp;"")</f>
        <v>UNITED STATES OF AMERICA</v>
      </c>
      <c r="F63" s="182" t="str">
        <f ca="1">IF(ISERROR($V63),"",OFFSET('Smelter Look-up'!$E$4,$V63-4,0))</f>
        <v>CID002504</v>
      </c>
      <c r="G63" s="182" t="str">
        <f ca="1">IF(C63=$X$4,IF(ISERROR($V63),"Enter smelter details","RMI"),IF(ISERROR($V63),"",OFFSET('Smelter Look-up'!$F$4,$V63-4,0)))</f>
        <v>RMI</v>
      </c>
      <c r="H63" s="183">
        <f ca="1">IF(ISERROR($V63),"",OFFSET('Smelter Look-up'!$G$4,$V63-4,0))</f>
        <v>0</v>
      </c>
      <c r="I63" s="184" t="str">
        <f ca="1">IF(ISERROR($V63),"",OFFSET('Smelter Look-up'!$H$4,$V63-4,0))</f>
        <v>Lincolnton</v>
      </c>
      <c r="J63" s="184" t="str">
        <f ca="1">IF(ISERROR($V63),"",OFFSET('Smelter Look-up'!$I$4,$V63-4,0))</f>
        <v>North Carolina</v>
      </c>
      <c r="K63" s="224"/>
      <c r="L63" s="224"/>
      <c r="M63" s="224"/>
      <c r="N63" s="224"/>
      <c r="O63" s="224"/>
      <c r="P63" s="185"/>
      <c r="Q63" s="225"/>
      <c r="R63" s="182" t="str">
        <f ca="1">IF(ISERROR($V63),"",OFFSET('Smelter Look-up'!$C$4,$V63-4,0)&amp;"")</f>
        <v>D Block Metals, LLC</v>
      </c>
      <c r="S63" s="181" t="str">
        <f t="shared" ca="1" si="5"/>
        <v>US</v>
      </c>
      <c r="T63" s="181" t="str">
        <f ca="1">IF(B63="","",IF(ISERROR(MATCH($J63,SorP!$B$1:$B$6226,0)),"",INDIRECT("'SorP'!$A$"&amp;MATCH($S63&amp;$J63,SorP!C:C,0))))</f>
        <v>US-NC</v>
      </c>
      <c r="U63" s="201"/>
      <c r="V63" s="226">
        <f ca="1">IF(C63="",NA(),IF(OR(C63="Smelter not listed",C63="Smelter not yet identified"),MATCH($B63&amp;$D63,'Smelter Look-up'!$J:$J,0),MATCH($B63&amp;$C63,'Smelter Look-up'!$J:$J,0)))</f>
        <v>336</v>
      </c>
      <c r="X63" s="227">
        <f t="shared" ca="1" si="6"/>
        <v>0</v>
      </c>
      <c r="AB63" s="228" t="str">
        <f t="shared" ca="1" si="7"/>
        <v>TantalumD Block Metals, LLC</v>
      </c>
    </row>
    <row r="64" spans="1:28" s="227" customFormat="1" ht="102">
      <c r="A64" s="181" t="s">
        <v>751</v>
      </c>
      <c r="B64" s="182" t="str">
        <f ca="1">IF(LEN(A64)=0,"",INDEX('Smelter Look-up'!$A:$A,MATCH($A64,'Smelter Look-up'!$E:$E,0)))</f>
        <v>Tantalum</v>
      </c>
      <c r="C64" s="186" t="str">
        <f ca="1">IF(LEN(A64)=0,"",INDEX('Smelter Look-up'!$C:$C,MATCH($A64,'Smelter Look-up'!$E:$E,0)))</f>
        <v>Ningxia Orient Tantalum Industry Co., Ltd.</v>
      </c>
      <c r="D64" s="230"/>
      <c r="E64" s="182" t="str">
        <f ca="1">IF(ISERROR($V64),"",OFFSET('Smelter Look-up'!$D$4,$V64-4,0)&amp;"")</f>
        <v>CHINA</v>
      </c>
      <c r="F64" s="182" t="str">
        <f ca="1">IF(ISERROR($V64),"",OFFSET('Smelter Look-up'!$E$4,$V64-4,0))</f>
        <v>CID001277</v>
      </c>
      <c r="G64" s="182" t="str">
        <f ca="1">IF(C64=$X$4,IF(ISERROR($V64),"Enter smelter details","RMI"),IF(ISERROR($V64),"",OFFSET('Smelter Look-up'!$F$4,$V64-4,0)))</f>
        <v>RMI</v>
      </c>
      <c r="H64" s="183">
        <f ca="1">IF(ISERROR($V64),"",OFFSET('Smelter Look-up'!$G$4,$V64-4,0))</f>
        <v>0</v>
      </c>
      <c r="I64" s="184" t="str">
        <f ca="1">IF(ISERROR($V64),"",OFFSET('Smelter Look-up'!$H$4,$V64-4,0))</f>
        <v>Shizuishan City</v>
      </c>
      <c r="J64" s="184" t="str">
        <f ca="1">IF(ISERROR($V64),"",OFFSET('Smelter Look-up'!$I$4,$V64-4,0))</f>
        <v>Ningxia Huizi Zizhiqu</v>
      </c>
      <c r="K64" s="224"/>
      <c r="L64" s="224"/>
      <c r="M64" s="224"/>
      <c r="N64" s="224"/>
      <c r="O64" s="224"/>
      <c r="P64" s="185"/>
      <c r="Q64" s="225"/>
      <c r="R64" s="182" t="str">
        <f ca="1">IF(ISERROR($V64),"",OFFSET('Smelter Look-up'!$C$4,$V64-4,0)&amp;"")</f>
        <v>Ningxia Orient Tantalum Industry Co., Ltd.</v>
      </c>
      <c r="S64" s="181" t="str">
        <f t="shared" ca="1" si="5"/>
        <v>CN</v>
      </c>
      <c r="T64" s="181" t="str">
        <f ca="1">IF(B64="","",IF(ISERROR(MATCH($J64,SorP!$B$1:$B$6226,0)),"",INDIRECT("'SorP'!$A$"&amp;MATCH($S64&amp;$J64,SorP!C:C,0))))</f>
        <v>CN-NX</v>
      </c>
      <c r="U64" s="201"/>
      <c r="V64" s="226">
        <f ca="1">IF(C64="",NA(),IF(OR(C64="Smelter not listed",C64="Smelter not yet identified"),MATCH($B64&amp;$D64,'Smelter Look-up'!$J:$J,0),MATCH($B64&amp;$C64,'Smelter Look-up'!$J:$J,0)))</f>
        <v>369</v>
      </c>
      <c r="X64" s="227">
        <f t="shared" ca="1" si="6"/>
        <v>0</v>
      </c>
      <c r="AB64" s="228" t="str">
        <f t="shared" ca="1" si="7"/>
        <v>TantalumNingxia Orient Tantalum Industry Co., Ltd.</v>
      </c>
    </row>
    <row r="65" spans="1:28" s="227" customFormat="1" ht="63.75">
      <c r="A65" s="181" t="s">
        <v>741</v>
      </c>
      <c r="B65" s="182" t="str">
        <f ca="1">IF(LEN(A65)=0,"",INDEX('Smelter Look-up'!$A:$A,MATCH($A65,'Smelter Look-up'!$E:$E,0)))</f>
        <v>Tantalum</v>
      </c>
      <c r="C65" s="186" t="str">
        <f ca="1">IF(LEN(A65)=0,"",INDEX('Smelter Look-up'!$C:$C,MATCH($A65,'Smelter Look-up'!$E:$E,0)))</f>
        <v>F&amp;X Electro-Materials Ltd.</v>
      </c>
      <c r="D65" s="230"/>
      <c r="E65" s="182" t="str">
        <f ca="1">IF(ISERROR($V65),"",OFFSET('Smelter Look-up'!$D$4,$V65-4,0)&amp;"")</f>
        <v>CHINA</v>
      </c>
      <c r="F65" s="182" t="str">
        <f ca="1">IF(ISERROR($V65),"",OFFSET('Smelter Look-up'!$E$4,$V65-4,0))</f>
        <v>CID000460</v>
      </c>
      <c r="G65" s="182" t="str">
        <f ca="1">IF(C65=$X$4,IF(ISERROR($V65),"Enter smelter details","RMI"),IF(ISERROR($V65),"",OFFSET('Smelter Look-up'!$F$4,$V65-4,0)))</f>
        <v>RMI</v>
      </c>
      <c r="H65" s="183">
        <f ca="1">IF(ISERROR($V65),"",OFFSET('Smelter Look-up'!$G$4,$V65-4,0))</f>
        <v>0</v>
      </c>
      <c r="I65" s="184" t="str">
        <f ca="1">IF(ISERROR($V65),"",OFFSET('Smelter Look-up'!$H$4,$V65-4,0))</f>
        <v>Jiangmen</v>
      </c>
      <c r="J65" s="184" t="str">
        <f ca="1">IF(ISERROR($V65),"",OFFSET('Smelter Look-up'!$I$4,$V65-4,0))</f>
        <v>Guangdong Sheng</v>
      </c>
      <c r="K65" s="224"/>
      <c r="L65" s="224"/>
      <c r="M65" s="224"/>
      <c r="N65" s="224"/>
      <c r="O65" s="224"/>
      <c r="P65" s="185"/>
      <c r="Q65" s="225"/>
      <c r="R65" s="182" t="str">
        <f ca="1">IF(ISERROR($V65),"",OFFSET('Smelter Look-up'!$C$4,$V65-4,0)&amp;"")</f>
        <v>F&amp;X Electro-Materials Ltd.</v>
      </c>
      <c r="S65" s="181" t="str">
        <f t="shared" ca="1" si="5"/>
        <v>CN</v>
      </c>
      <c r="T65" s="181" t="str">
        <f ca="1">IF(B65="","",IF(ISERROR(MATCH($J65,SorP!$B$1:$B$6226,0)),"",INDIRECT("'SorP'!$A$"&amp;MATCH($S65&amp;$J65,SorP!C:C,0))))</f>
        <v>CN-GD</v>
      </c>
      <c r="U65" s="201"/>
      <c r="V65" s="226">
        <f ca="1">IF(C65="",NA(),IF(OR(C65="Smelter not listed",C65="Smelter not yet identified"),MATCH($B65&amp;$D65,'Smelter Look-up'!$J:$J,0),MATCH($B65&amp;$C65,'Smelter Look-up'!$J:$J,0)))</f>
        <v>338</v>
      </c>
      <c r="X65" s="227">
        <f t="shared" ca="1" si="6"/>
        <v>0</v>
      </c>
      <c r="AB65" s="228" t="str">
        <f t="shared" ca="1" si="7"/>
        <v>TantalumF&amp;X Electro-Materials Ltd.</v>
      </c>
    </row>
    <row r="66" spans="1:28" s="227" customFormat="1" ht="51">
      <c r="A66" s="181" t="s">
        <v>750</v>
      </c>
      <c r="B66" s="182" t="str">
        <f ca="1">IF(LEN(A66)=0,"",INDEX('Smelter Look-up'!$A:$A,MATCH($A66,'Smelter Look-up'!$E:$E,0)))</f>
        <v>Tantalum</v>
      </c>
      <c r="C66" s="186" t="str">
        <f ca="1">IF(LEN(A66)=0,"",INDEX('Smelter Look-up'!$C:$C,MATCH($A66,'Smelter Look-up'!$E:$E,0)))</f>
        <v>NPM Silmet AS</v>
      </c>
      <c r="D66" s="230"/>
      <c r="E66" s="182" t="str">
        <f ca="1">IF(ISERROR($V66),"",OFFSET('Smelter Look-up'!$D$4,$V66-4,0)&amp;"")</f>
        <v>ESTONIA</v>
      </c>
      <c r="F66" s="182" t="str">
        <f ca="1">IF(ISERROR($V66),"",OFFSET('Smelter Look-up'!$E$4,$V66-4,0))</f>
        <v>CID001200</v>
      </c>
      <c r="G66" s="182" t="str">
        <f ca="1">IF(C66=$X$4,IF(ISERROR($V66),"Enter smelter details","RMI"),IF(ISERROR($V66),"",OFFSET('Smelter Look-up'!$F$4,$V66-4,0)))</f>
        <v>RMI</v>
      </c>
      <c r="H66" s="183">
        <f ca="1">IF(ISERROR($V66),"",OFFSET('Smelter Look-up'!$G$4,$V66-4,0))</f>
        <v>0</v>
      </c>
      <c r="I66" s="184" t="str">
        <f ca="1">IF(ISERROR($V66),"",OFFSET('Smelter Look-up'!$H$4,$V66-4,0))</f>
        <v>Sillamäe</v>
      </c>
      <c r="J66" s="184" t="str">
        <f ca="1">IF(ISERROR($V66),"",OFFSET('Smelter Look-up'!$I$4,$V66-4,0))</f>
        <v>Ida-Virumaa</v>
      </c>
      <c r="K66" s="224"/>
      <c r="L66" s="224"/>
      <c r="M66" s="224"/>
      <c r="N66" s="224"/>
      <c r="O66" s="224"/>
      <c r="P66" s="185"/>
      <c r="Q66" s="225"/>
      <c r="R66" s="182" t="str">
        <f ca="1">IF(ISERROR($V66),"",OFFSET('Smelter Look-up'!$C$4,$V66-4,0)&amp;"")</f>
        <v>NPM Silmet AS</v>
      </c>
      <c r="S66" s="181" t="str">
        <f t="shared" ca="1" si="5"/>
        <v>EE</v>
      </c>
      <c r="T66" s="181" t="str">
        <f ca="1">IF(B66="","",IF(ISERROR(MATCH($J66,SorP!$B$1:$B$6226,0)),"",INDIRECT("'SorP'!$A$"&amp;MATCH($S66&amp;$J66,SorP!C:C,0))))</f>
        <v>EE-45</v>
      </c>
      <c r="U66" s="201"/>
      <c r="V66" s="226">
        <f ca="1">IF(C66="",NA(),IF(OR(C66="Smelter not listed",C66="Smelter not yet identified"),MATCH($B66&amp;$D66,'Smelter Look-up'!$J:$J,0),MATCH($B66&amp;$C66,'Smelter Look-up'!$J:$J,0)))</f>
        <v>370</v>
      </c>
      <c r="X66" s="227">
        <f t="shared" ca="1" si="6"/>
        <v>0</v>
      </c>
      <c r="AB66" s="228" t="str">
        <f t="shared" ca="1" si="7"/>
        <v>TantalumNPM Silmet AS</v>
      </c>
    </row>
    <row r="67" spans="1:28" s="227" customFormat="1" ht="76.5">
      <c r="A67" s="181" t="s">
        <v>757</v>
      </c>
      <c r="B67" s="182" t="str">
        <f ca="1">IF(LEN(A67)=0,"",INDEX('Smelter Look-up'!$A:$A,MATCH($A67,'Smelter Look-up'!$E:$E,0)))</f>
        <v>Tantalum</v>
      </c>
      <c r="C67" s="186" t="str">
        <f ca="1">IF(LEN(A67)=0,"",INDEX('Smelter Look-up'!$C:$C,MATCH($A67,'Smelter Look-up'!$E:$E,0)))</f>
        <v>Ulba Metallurgical Plant JSC</v>
      </c>
      <c r="D67" s="230"/>
      <c r="E67" s="182" t="str">
        <f ca="1">IF(ISERROR($V67),"",OFFSET('Smelter Look-up'!$D$4,$V67-4,0)&amp;"")</f>
        <v>KAZAKHSTAN</v>
      </c>
      <c r="F67" s="182" t="str">
        <f ca="1">IF(ISERROR($V67),"",OFFSET('Smelter Look-up'!$E$4,$V67-4,0))</f>
        <v>CID001969</v>
      </c>
      <c r="G67" s="182" t="str">
        <f ca="1">IF(C67=$X$4,IF(ISERROR($V67),"Enter smelter details","RMI"),IF(ISERROR($V67),"",OFFSET('Smelter Look-up'!$F$4,$V67-4,0)))</f>
        <v>RMI</v>
      </c>
      <c r="H67" s="183">
        <f ca="1">IF(ISERROR($V67),"",OFFSET('Smelter Look-up'!$G$4,$V67-4,0))</f>
        <v>0</v>
      </c>
      <c r="I67" s="184" t="str">
        <f ca="1">IF(ISERROR($V67),"",OFFSET('Smelter Look-up'!$H$4,$V67-4,0))</f>
        <v>Ust-Kamenogorsk</v>
      </c>
      <c r="J67" s="184" t="str">
        <f ca="1">IF(ISERROR($V67),"",OFFSET('Smelter Look-up'!$I$4,$V67-4,0))</f>
        <v>Qaraghandy oblysy</v>
      </c>
      <c r="K67" s="224"/>
      <c r="L67" s="224"/>
      <c r="M67" s="224"/>
      <c r="N67" s="224"/>
      <c r="O67" s="224"/>
      <c r="P67" s="185"/>
      <c r="Q67" s="225"/>
      <c r="R67" s="182" t="str">
        <f ca="1">IF(ISERROR($V67),"",OFFSET('Smelter Look-up'!$C$4,$V67-4,0)&amp;"")</f>
        <v>Ulba Metallurgical Plant JSC</v>
      </c>
      <c r="S67" s="181" t="str">
        <f t="shared" ca="1" si="5"/>
        <v>KZ</v>
      </c>
      <c r="T67" s="181" t="str">
        <f ca="1">IF(B67="","",IF(ISERROR(MATCH($J67,SorP!$B$1:$B$6226,0)),"",INDIRECT("'SorP'!$A$"&amp;MATCH($S67&amp;$J67,SorP!C:C,0))))</f>
        <v>KZ-KAR</v>
      </c>
      <c r="U67" s="201"/>
      <c r="V67" s="226">
        <f ca="1">IF(C67="",NA(),IF(OR(C67="Smelter not listed",C67="Smelter not yet identified"),MATCH($B67&amp;$D67,'Smelter Look-up'!$J:$J,0),MATCH($B67&amp;$C67,'Smelter Look-up'!$J:$J,0)))</f>
        <v>390</v>
      </c>
      <c r="X67" s="227">
        <f t="shared" ca="1" si="6"/>
        <v>0</v>
      </c>
      <c r="AB67" s="228" t="str">
        <f t="shared" ca="1" si="7"/>
        <v>TantalumUlba Metallurgical Plant JSC</v>
      </c>
    </row>
    <row r="68" spans="1:28" s="227" customFormat="1" ht="89.25">
      <c r="A68" s="181" t="s">
        <v>1402</v>
      </c>
      <c r="B68" s="182" t="str">
        <f ca="1">IF(LEN(A68)=0,"",INDEX('Smelter Look-up'!$A:$A,MATCH($A68,'Smelter Look-up'!$E:$E,0)))</f>
        <v>Tantalum</v>
      </c>
      <c r="C68" s="186" t="str">
        <f ca="1">IF(LEN(A68)=0,"",INDEX('Smelter Look-up'!$C:$C,MATCH($A68,'Smelter Look-up'!$E:$E,0)))</f>
        <v>Global Advanced Metals Boyertown</v>
      </c>
      <c r="D68" s="230"/>
      <c r="E68" s="182" t="str">
        <f ca="1">IF(ISERROR($V68),"",OFFSET('Smelter Look-up'!$D$4,$V68-4,0)&amp;"")</f>
        <v>UNITED STATES OF AMERICA</v>
      </c>
      <c r="F68" s="182" t="str">
        <f ca="1">IF(ISERROR($V68),"",OFFSET('Smelter Look-up'!$E$4,$V68-4,0))</f>
        <v>CID002557</v>
      </c>
      <c r="G68" s="182" t="str">
        <f ca="1">IF(C68=$X$4,IF(ISERROR($V68),"Enter smelter details","RMI"),IF(ISERROR($V68),"",OFFSET('Smelter Look-up'!$F$4,$V68-4,0)))</f>
        <v>RMI</v>
      </c>
      <c r="H68" s="183">
        <f ca="1">IF(ISERROR($V68),"",OFFSET('Smelter Look-up'!$G$4,$V68-4,0))</f>
        <v>0</v>
      </c>
      <c r="I68" s="184" t="str">
        <f ca="1">IF(ISERROR($V68),"",OFFSET('Smelter Look-up'!$H$4,$V68-4,0))</f>
        <v>Boyertown</v>
      </c>
      <c r="J68" s="184" t="str">
        <f ca="1">IF(ISERROR($V68),"",OFFSET('Smelter Look-up'!$I$4,$V68-4,0))</f>
        <v>Pennsylvania</v>
      </c>
      <c r="K68" s="224"/>
      <c r="L68" s="224"/>
      <c r="M68" s="224"/>
      <c r="N68" s="224"/>
      <c r="O68" s="224"/>
      <c r="P68" s="185"/>
      <c r="Q68" s="225"/>
      <c r="R68" s="182" t="str">
        <f ca="1">IF(ISERROR($V68),"",OFFSET('Smelter Look-up'!$C$4,$V68-4,0)&amp;"")</f>
        <v>Global Advanced Metals Boyertown</v>
      </c>
      <c r="S68" s="181" t="str">
        <f t="shared" ca="1" si="5"/>
        <v>US</v>
      </c>
      <c r="T68" s="181" t="str">
        <f ca="1">IF(B68="","",IF(ISERROR(MATCH($J68,SorP!$B$1:$B$6226,0)),"",INDIRECT("'SorP'!$A$"&amp;MATCH($S68&amp;$J68,SorP!C:C,0))))</f>
        <v>US-PA</v>
      </c>
      <c r="U68" s="201"/>
      <c r="V68" s="226">
        <f ca="1">IF(C68="",NA(),IF(OR(C68="Smelter not listed",C68="Smelter not yet identified"),MATCH($B68&amp;$D68,'Smelter Look-up'!$J:$J,0),MATCH($B68&amp;$C68,'Smelter Look-up'!$J:$J,0)))</f>
        <v>341</v>
      </c>
      <c r="X68" s="227">
        <f t="shared" ca="1" si="6"/>
        <v>0</v>
      </c>
      <c r="AB68" s="228" t="str">
        <f t="shared" ca="1" si="7"/>
        <v>TantalumGlobal Advanced Metals Boyertown</v>
      </c>
    </row>
    <row r="69" spans="1:28" s="227" customFormat="1" ht="76.5">
      <c r="A69" s="181" t="s">
        <v>1385</v>
      </c>
      <c r="B69" s="182" t="str">
        <f ca="1">IF(LEN(A69)=0,"",INDEX('Smelter Look-up'!$A:$A,MATCH($A69,'Smelter Look-up'!$E:$E,0)))</f>
        <v>Tantalum</v>
      </c>
      <c r="C69" s="186" t="str">
        <f ca="1">IF(LEN(A69)=0,"",INDEX('Smelter Look-up'!$C:$C,MATCH($A69,'Smelter Look-up'!$E:$E,0)))</f>
        <v>FIR Metals &amp; Resource Ltd.</v>
      </c>
      <c r="D69" s="230"/>
      <c r="E69" s="182" t="str">
        <f ca="1">IF(ISERROR($V69),"",OFFSET('Smelter Look-up'!$D$4,$V69-4,0)&amp;"")</f>
        <v>CHINA</v>
      </c>
      <c r="F69" s="182" t="str">
        <f ca="1">IF(ISERROR($V69),"",OFFSET('Smelter Look-up'!$E$4,$V69-4,0))</f>
        <v>CID002505</v>
      </c>
      <c r="G69" s="182" t="str">
        <f ca="1">IF(C69=$X$4,IF(ISERROR($V69),"Enter smelter details","RMI"),IF(ISERROR($V69),"",OFFSET('Smelter Look-up'!$F$4,$V69-4,0)))</f>
        <v>RMI</v>
      </c>
      <c r="H69" s="183">
        <f ca="1">IF(ISERROR($V69),"",OFFSET('Smelter Look-up'!$G$4,$V69-4,0))</f>
        <v>0</v>
      </c>
      <c r="I69" s="184" t="str">
        <f ca="1">IF(ISERROR($V69),"",OFFSET('Smelter Look-up'!$H$4,$V69-4,0))</f>
        <v>Zhuzhou</v>
      </c>
      <c r="J69" s="184" t="str">
        <f ca="1">IF(ISERROR($V69),"",OFFSET('Smelter Look-up'!$I$4,$V69-4,0))</f>
        <v>Hunan Sheng</v>
      </c>
      <c r="K69" s="224"/>
      <c r="L69" s="224"/>
      <c r="M69" s="224"/>
      <c r="N69" s="224"/>
      <c r="O69" s="224"/>
      <c r="P69" s="185"/>
      <c r="Q69" s="225"/>
      <c r="R69" s="182" t="str">
        <f ca="1">IF(ISERROR($V69),"",OFFSET('Smelter Look-up'!$C$4,$V69-4,0)&amp;"")</f>
        <v>FIR Metals &amp; Resource Ltd.</v>
      </c>
      <c r="S69" s="181" t="str">
        <f t="shared" ref="S69" ca="1" si="8">IF(B69="","",IF(ISERROR(MATCH($E69,CL,0)),"Unknown",INDIRECT("'C'!$A$"&amp;MATCH($E69,CL,0)+1)))</f>
        <v>CN</v>
      </c>
      <c r="T69" s="181" t="str">
        <f ca="1">IF(B69="","",IF(ISERROR(MATCH($J69,SorP!$B$1:$B$6226,0)),"",INDIRECT("'SorP'!$A$"&amp;MATCH($S69&amp;$J69,SorP!C:C,0))))</f>
        <v>CN-HN</v>
      </c>
      <c r="U69" s="201"/>
      <c r="V69" s="226">
        <f ca="1">IF(C69="",NA(),IF(OR(C69="Smelter not listed",C69="Smelter not yet identified"),MATCH($B69&amp;$D69,'Smelter Look-up'!$J:$J,0),MATCH($B69&amp;$C69,'Smelter Look-up'!$J:$J,0)))</f>
        <v>339</v>
      </c>
      <c r="X69" s="227">
        <f t="shared" ref="X69" ca="1" si="9">IF(AND(C69="Smelter not listed",OR(LEN(D69)=0,LEN(E69)=0)),1,0)</f>
        <v>0</v>
      </c>
      <c r="AB69" s="228" t="str">
        <f t="shared" ref="AB69" ca="1" si="10">B69&amp;C69</f>
        <v>TantalumFIR Metals &amp; Resource Ltd.</v>
      </c>
    </row>
    <row r="70" spans="1:28" s="227" customFormat="1" ht="89.25">
      <c r="A70" s="181" t="s">
        <v>743</v>
      </c>
      <c r="B70" s="182" t="str">
        <f ca="1">IF(LEN(A70)=0,"",INDEX('Smelter Look-up'!$A:$A,MATCH($A70,'Smelter Look-up'!$E:$E,0)))</f>
        <v>Tantalum</v>
      </c>
      <c r="C70" s="186" t="str">
        <f ca="1">IF(LEN(A70)=0,"",INDEX('Smelter Look-up'!$C:$C,MATCH($A70,'Smelter Look-up'!$E:$E,0)))</f>
        <v>XIMEI RESOURCES (GUANGDONG) LIMITED</v>
      </c>
      <c r="D70" s="230"/>
      <c r="E70" s="182" t="str">
        <f ca="1">IF(ISERROR($V70),"",OFFSET('Smelter Look-up'!$D$4,$V70-4,0)&amp;"")</f>
        <v>CHINA</v>
      </c>
      <c r="F70" s="182" t="str">
        <f ca="1">IF(ISERROR($V70),"",OFFSET('Smelter Look-up'!$E$4,$V70-4,0))</f>
        <v>CID000616</v>
      </c>
      <c r="G70" s="182" t="str">
        <f ca="1">IF(C70=$X$4,IF(ISERROR($V70),"Enter smelter details","RMI"),IF(ISERROR($V70),"",OFFSET('Smelter Look-up'!$F$4,$V70-4,0)))</f>
        <v>RMI</v>
      </c>
      <c r="H70" s="183">
        <f ca="1">IF(ISERROR($V70),"",OFFSET('Smelter Look-up'!$G$4,$V70-4,0))</f>
        <v>0</v>
      </c>
      <c r="I70" s="184" t="str">
        <f ca="1">IF(ISERROR($V70),"",OFFSET('Smelter Look-up'!$H$4,$V70-4,0))</f>
        <v>Yingde</v>
      </c>
      <c r="J70" s="184" t="str">
        <f ca="1">IF(ISERROR($V70),"",OFFSET('Smelter Look-up'!$I$4,$V70-4,0))</f>
        <v>Guangdong Sheng</v>
      </c>
      <c r="K70" s="224"/>
      <c r="L70" s="224"/>
      <c r="M70" s="224"/>
      <c r="N70" s="224"/>
      <c r="O70" s="224"/>
      <c r="P70" s="185"/>
      <c r="Q70" s="225"/>
      <c r="R70" s="182" t="str">
        <f ca="1">IF(ISERROR($V70),"",OFFSET('Smelter Look-up'!$C$4,$V70-4,0)&amp;"")</f>
        <v>XIMEI RESOURCES (GUANGDONG) LIMITED</v>
      </c>
      <c r="S70" s="181" t="str">
        <f t="shared" ref="S70:S100" ca="1" si="11">IF(B70="","",IF(ISERROR(MATCH($E70,CL,0)),"Unknown",INDIRECT("'C'!$A$"&amp;MATCH($E70,CL,0)+1)))</f>
        <v>CN</v>
      </c>
      <c r="T70" s="181" t="str">
        <f ca="1">IF(B70="","",IF(ISERROR(MATCH($J70,SorP!$B$1:$B$6226,0)),"",INDIRECT("'SorP'!$A$"&amp;MATCH($S70&amp;$J70,SorP!C:C,0))))</f>
        <v>CN-GD</v>
      </c>
      <c r="U70" s="201"/>
      <c r="V70" s="226">
        <f ca="1">IF(C70="",NA(),IF(OR(C70="Smelter not listed",C70="Smelter not yet identified"),MATCH($B70&amp;$D70,'Smelter Look-up'!$J:$J,0),MATCH($B70&amp;$C70,'Smelter Look-up'!$J:$J,0)))</f>
        <v>391</v>
      </c>
      <c r="X70" s="227">
        <f t="shared" ref="X70:X100" ca="1" si="12">IF(AND(C70="Smelter not listed",OR(LEN(D70)=0,LEN(E70)=0)),1,0)</f>
        <v>0</v>
      </c>
      <c r="AB70" s="228" t="str">
        <f t="shared" ref="AB70:AB100" ca="1" si="13">B70&amp;C70</f>
        <v>TantalumXIMEI RESOURCES (GUANGDONG) LIMITED</v>
      </c>
    </row>
    <row r="71" spans="1:28" s="227" customFormat="1" ht="38.25">
      <c r="A71" s="181" t="s">
        <v>756</v>
      </c>
      <c r="B71" s="182" t="str">
        <f ca="1">IF(LEN(A71)=0,"",INDEX('Smelter Look-up'!$A:$A,MATCH($A71,'Smelter Look-up'!$E:$E,0)))</f>
        <v>Tantalum</v>
      </c>
      <c r="C71" s="186" t="str">
        <f ca="1">IF(LEN(A71)=0,"",INDEX('Smelter Look-up'!$C:$C,MATCH($A71,'Smelter Look-up'!$E:$E,0)))</f>
        <v>Telex Metals</v>
      </c>
      <c r="D71" s="230"/>
      <c r="E71" s="182" t="str">
        <f ca="1">IF(ISERROR($V71),"",OFFSET('Smelter Look-up'!$D$4,$V71-4,0)&amp;"")</f>
        <v>UNITED STATES OF AMERICA</v>
      </c>
      <c r="F71" s="182" t="str">
        <f ca="1">IF(ISERROR($V71),"",OFFSET('Smelter Look-up'!$E$4,$V71-4,0))</f>
        <v>CID001891</v>
      </c>
      <c r="G71" s="182" t="str">
        <f ca="1">IF(C71=$X$4,IF(ISERROR($V71),"Enter smelter details","RMI"),IF(ISERROR($V71),"",OFFSET('Smelter Look-up'!$F$4,$V71-4,0)))</f>
        <v>RMI</v>
      </c>
      <c r="H71" s="183">
        <f ca="1">IF(ISERROR($V71),"",OFFSET('Smelter Look-up'!$G$4,$V71-4,0))</f>
        <v>0</v>
      </c>
      <c r="I71" s="184" t="str">
        <f ca="1">IF(ISERROR($V71),"",OFFSET('Smelter Look-up'!$H$4,$V71-4,0))</f>
        <v>Croydon</v>
      </c>
      <c r="J71" s="184" t="str">
        <f ca="1">IF(ISERROR($V71),"",OFFSET('Smelter Look-up'!$I$4,$V71-4,0))</f>
        <v>Pennsylvania</v>
      </c>
      <c r="K71" s="224"/>
      <c r="L71" s="224"/>
      <c r="M71" s="224"/>
      <c r="N71" s="224"/>
      <c r="O71" s="224"/>
      <c r="P71" s="185"/>
      <c r="Q71" s="225"/>
      <c r="R71" s="182" t="str">
        <f ca="1">IF(ISERROR($V71),"",OFFSET('Smelter Look-up'!$C$4,$V71-4,0)&amp;"")</f>
        <v>Telex Metals</v>
      </c>
      <c r="S71" s="181" t="str">
        <f t="shared" ca="1" si="11"/>
        <v>US</v>
      </c>
      <c r="T71" s="181" t="str">
        <f ca="1">IF(B71="","",IF(ISERROR(MATCH($J71,SorP!$B$1:$B$6226,0)),"",INDIRECT("'SorP'!$A$"&amp;MATCH($S71&amp;$J71,SorP!C:C,0))))</f>
        <v>US-PA</v>
      </c>
      <c r="U71" s="201"/>
      <c r="V71" s="226">
        <f ca="1">IF(C71="",NA(),IF(OR(C71="Smelter not listed",C71="Smelter not yet identified"),MATCH($B71&amp;$D71,'Smelter Look-up'!$J:$J,0),MATCH($B71&amp;$C71,'Smelter Look-up'!$J:$J,0)))</f>
        <v>388</v>
      </c>
      <c r="X71" s="227">
        <f t="shared" ca="1" si="12"/>
        <v>0</v>
      </c>
      <c r="AB71" s="228" t="str">
        <f t="shared" ca="1" si="13"/>
        <v>TantalumTelex Metals</v>
      </c>
    </row>
    <row r="72" spans="1:28" s="227" customFormat="1" ht="51">
      <c r="A72" s="181" t="s">
        <v>767</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Bairro Guarapiranga</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482</v>
      </c>
      <c r="X72" s="227">
        <f t="shared" ca="1" si="12"/>
        <v>0</v>
      </c>
      <c r="AB72" s="228" t="str">
        <f t="shared" ca="1" si="13"/>
        <v>TinMineracao Taboca S.A.</v>
      </c>
    </row>
    <row r="73" spans="1:28" s="227" customFormat="1" ht="76.5">
      <c r="A73" s="181" t="s">
        <v>766</v>
      </c>
      <c r="B73" s="182" t="str">
        <f ca="1">IF(LEN(A73)=0,"",INDEX('Smelter Look-up'!$A:$A,MATCH($A73,'Smelter Look-up'!$E:$E,0)))</f>
        <v>Tin</v>
      </c>
      <c r="C73" s="186" t="str">
        <f ca="1">IF(LEN(A73)=0,"",INDEX('Smelter Look-up'!$C:$C,MATCH($A73,'Smelter Look-up'!$E:$E,0)))</f>
        <v>Malaysia Smelting Corporation (MSC)</v>
      </c>
      <c r="D73" s="230"/>
      <c r="E73" s="182" t="str">
        <f ca="1">IF(ISERROR($V73),"",OFFSET('Smelter Look-up'!$D$4,$V73-4,0)&amp;"")</f>
        <v>MALAYSIA</v>
      </c>
      <c r="F73" s="182" t="str">
        <f ca="1">IF(ISERROR($V73),"",OFFSET('Smelter Look-up'!$E$4,$V73-4,0))</f>
        <v>CID001105</v>
      </c>
      <c r="G73" s="182" t="str">
        <f ca="1">IF(C73=$X$4,IF(ISERROR($V73),"Enter smelter details","RMI"),IF(ISERROR($V73),"",OFFSET('Smelter Look-up'!$F$4,$V73-4,0)))</f>
        <v>RMI</v>
      </c>
      <c r="H73" s="183">
        <f ca="1">IF(ISERROR($V73),"",OFFSET('Smelter Look-up'!$G$4,$V73-4,0))</f>
        <v>0</v>
      </c>
      <c r="I73" s="184" t="str">
        <f ca="1">IF(ISERROR($V73),"",OFFSET('Smelter Look-up'!$H$4,$V73-4,0))</f>
        <v>Butterworth</v>
      </c>
      <c r="J73" s="184" t="str">
        <f ca="1">IF(ISERROR($V73),"",OFFSET('Smelter Look-up'!$I$4,$V73-4,0))</f>
        <v>Pulau Pinang</v>
      </c>
      <c r="K73" s="224"/>
      <c r="L73" s="224"/>
      <c r="M73" s="224"/>
      <c r="N73" s="224"/>
      <c r="O73" s="224"/>
      <c r="P73" s="185"/>
      <c r="Q73" s="225"/>
      <c r="R73" s="182" t="str">
        <f ca="1">IF(ISERROR($V73),"",OFFSET('Smelter Look-up'!$C$4,$V73-4,0)&amp;"")</f>
        <v>Malaysia Smelting Corporation (MSC)</v>
      </c>
      <c r="S73" s="181" t="str">
        <f t="shared" ca="1" si="11"/>
        <v>MY</v>
      </c>
      <c r="T73" s="181" t="str">
        <f ca="1">IF(B73="","",IF(ISERROR(MATCH($J73,SorP!$B$1:$B$6226,0)),"",INDIRECT("'SorP'!$A$"&amp;MATCH($S73&amp;$J73,SorP!C:C,0))))</f>
        <v>MY-07</v>
      </c>
      <c r="U73" s="201"/>
      <c r="V73" s="226">
        <f ca="1">IF(C73="",NA(),IF(OR(C73="Smelter not listed",C73="Smelter not yet identified"),MATCH($B73&amp;$D73,'Smelter Look-up'!$J:$J,0),MATCH($B73&amp;$C73,'Smelter Look-up'!$J:$J,0)))</f>
        <v>474</v>
      </c>
      <c r="X73" s="227">
        <f t="shared" ca="1" si="12"/>
        <v>0</v>
      </c>
      <c r="AB73" s="228" t="str">
        <f t="shared" ca="1" si="13"/>
        <v>TinMalaysia Smelting Corporation (MSC)</v>
      </c>
    </row>
    <row r="74" spans="1:28" s="227" customFormat="1" ht="25.5">
      <c r="A74" s="181" t="s">
        <v>779</v>
      </c>
      <c r="B74" s="182" t="str">
        <f ca="1">IF(LEN(A74)=0,"",INDEX('Smelter Look-up'!$A:$A,MATCH($A74,'Smelter Look-up'!$E:$E,0)))</f>
        <v>Tin</v>
      </c>
      <c r="C74" s="186" t="str">
        <f ca="1">IF(LEN(A74)=0,"",INDEX('Smelter Look-up'!$C:$C,MATCH($A74,'Smelter Look-up'!$E:$E,0)))</f>
        <v>Thaisarco</v>
      </c>
      <c r="D74" s="230"/>
      <c r="E74" s="182" t="str">
        <f ca="1">IF(ISERROR($V74),"",OFFSET('Smelter Look-up'!$D$4,$V74-4,0)&amp;"")</f>
        <v>THAILAND</v>
      </c>
      <c r="F74" s="182" t="str">
        <f ca="1">IF(ISERROR($V74),"",OFFSET('Smelter Look-up'!$E$4,$V74-4,0))</f>
        <v>CID001898</v>
      </c>
      <c r="G74" s="182" t="str">
        <f ca="1">IF(C74=$X$4,IF(ISERROR($V74),"Enter smelter details","RMI"),IF(ISERROR($V74),"",OFFSET('Smelter Look-up'!$F$4,$V74-4,0)))</f>
        <v>RMI</v>
      </c>
      <c r="H74" s="183">
        <f ca="1">IF(ISERROR($V74),"",OFFSET('Smelter Look-up'!$G$4,$V74-4,0))</f>
        <v>0</v>
      </c>
      <c r="I74" s="184" t="str">
        <f ca="1">IF(ISERROR($V74),"",OFFSET('Smelter Look-up'!$H$4,$V74-4,0))</f>
        <v>Amphur Muang</v>
      </c>
      <c r="J74" s="184" t="str">
        <f ca="1">IF(ISERROR($V74),"",OFFSET('Smelter Look-up'!$I$4,$V74-4,0))</f>
        <v>Phuket</v>
      </c>
      <c r="K74" s="224"/>
      <c r="L74" s="224"/>
      <c r="M74" s="224"/>
      <c r="N74" s="224"/>
      <c r="O74" s="224"/>
      <c r="P74" s="185"/>
      <c r="Q74" s="225"/>
      <c r="R74" s="182" t="str">
        <f ca="1">IF(ISERROR($V74),"",OFFSET('Smelter Look-up'!$C$4,$V74-4,0)&amp;"")</f>
        <v>Thaisarco</v>
      </c>
      <c r="S74" s="181" t="str">
        <f t="shared" ca="1" si="11"/>
        <v>TH</v>
      </c>
      <c r="T74" s="181" t="str">
        <f ca="1">IF(B74="","",IF(ISERROR(MATCH($J74,SorP!$B$1:$B$6226,0)),"",INDIRECT("'SorP'!$A$"&amp;MATCH($S74&amp;$J74,SorP!C:C,0))))</f>
        <v>TH-83</v>
      </c>
      <c r="U74" s="201"/>
      <c r="V74" s="226">
        <f ca="1">IF(C74="",NA(),IF(OR(C74="Smelter not listed",C74="Smelter not yet identified"),MATCH($B74&amp;$D74,'Smelter Look-up'!$J:$J,0),MATCH($B74&amp;$C74,'Smelter Look-up'!$J:$J,0)))</f>
        <v>547</v>
      </c>
      <c r="X74" s="227">
        <f t="shared" ca="1" si="12"/>
        <v>0</v>
      </c>
      <c r="AB74" s="228" t="str">
        <f t="shared" ca="1" si="13"/>
        <v>TinThaisarco</v>
      </c>
    </row>
    <row r="75" spans="1:28" s="227" customFormat="1" ht="51">
      <c r="A75" s="181" t="s">
        <v>794</v>
      </c>
      <c r="B75" s="182" t="str">
        <f ca="1">IF(LEN(A75)=0,"",INDEX('Smelter Look-up'!$A:$A,MATCH($A75,'Smelter Look-up'!$E:$E,0)))</f>
        <v>Tin</v>
      </c>
      <c r="C75" s="186" t="str">
        <f ca="1">IF(LEN(A75)=0,"",INDEX('Smelter Look-up'!$C:$C,MATCH($A75,'Smelter Look-up'!$E:$E,0)))</f>
        <v>PT Timah Tbk Kundur</v>
      </c>
      <c r="D75" s="230"/>
      <c r="E75" s="182" t="str">
        <f ca="1">IF(ISERROR($V75),"",OFFSET('Smelter Look-up'!$D$4,$V75-4,0)&amp;"")</f>
        <v>INDONESIA</v>
      </c>
      <c r="F75" s="182" t="str">
        <f ca="1">IF(ISERROR($V75),"",OFFSET('Smelter Look-up'!$E$4,$V75-4,0))</f>
        <v>CID001477</v>
      </c>
      <c r="G75" s="182" t="str">
        <f ca="1">IF(C75=$X$4,IF(ISERROR($V75),"Enter smelter details","RMI"),IF(ISERROR($V75),"",OFFSET('Smelter Look-up'!$F$4,$V75-4,0)))</f>
        <v>RMI</v>
      </c>
      <c r="H75" s="183">
        <f ca="1">IF(ISERROR($V75),"",OFFSET('Smelter Look-up'!$G$4,$V75-4,0))</f>
        <v>0</v>
      </c>
      <c r="I75" s="184" t="str">
        <f ca="1">IF(ISERROR($V75),"",OFFSET('Smelter Look-up'!$H$4,$V75-4,0))</f>
        <v>Kundur</v>
      </c>
      <c r="J75" s="184" t="str">
        <f ca="1">IF(ISERROR($V75),"",OFFSET('Smelter Look-up'!$I$4,$V75-4,0))</f>
        <v>Riau</v>
      </c>
      <c r="K75" s="224"/>
      <c r="L75" s="224"/>
      <c r="M75" s="224"/>
      <c r="N75" s="224"/>
      <c r="O75" s="224"/>
      <c r="P75" s="185"/>
      <c r="Q75" s="225"/>
      <c r="R75" s="182" t="str">
        <f ca="1">IF(ISERROR($V75),"",OFFSET('Smelter Look-up'!$C$4,$V75-4,0)&amp;"")</f>
        <v>PT Timah Tbk Kundur</v>
      </c>
      <c r="S75" s="181" t="str">
        <f t="shared" ca="1" si="11"/>
        <v>ID</v>
      </c>
      <c r="T75" s="181" t="str">
        <f ca="1">IF(B75="","",IF(ISERROR(MATCH($J75,SorP!$B$1:$B$6226,0)),"",INDIRECT("'SorP'!$A$"&amp;MATCH($S75&amp;$J75,SorP!C:C,0))))</f>
        <v>ID-RI</v>
      </c>
      <c r="U75" s="201"/>
      <c r="V75" s="226">
        <f ca="1">IF(C75="",NA(),IF(OR(C75="Smelter not listed",C75="Smelter not yet identified"),MATCH($B75&amp;$D75,'Smelter Look-up'!$J:$J,0),MATCH($B75&amp;$C75,'Smelter Look-up'!$J:$J,0)))</f>
        <v>532</v>
      </c>
      <c r="X75" s="227">
        <f t="shared" ca="1" si="12"/>
        <v>0</v>
      </c>
      <c r="AB75" s="228" t="str">
        <f t="shared" ca="1" si="13"/>
        <v>TinPT Timah Tbk Kundur</v>
      </c>
    </row>
    <row r="76" spans="1:28" s="227" customFormat="1" ht="51">
      <c r="A76" s="181" t="s">
        <v>776</v>
      </c>
      <c r="B76" s="182" t="str">
        <f ca="1">IF(LEN(A76)=0,"",INDEX('Smelter Look-up'!$A:$A,MATCH($A76,'Smelter Look-up'!$E:$E,0)))</f>
        <v>Tin</v>
      </c>
      <c r="C76" s="186" t="str">
        <f ca="1">IF(LEN(A76)=0,"",INDEX('Smelter Look-up'!$C:$C,MATCH($A76,'Smelter Look-up'!$E:$E,0)))</f>
        <v>PT Timah Tbk Mentok</v>
      </c>
      <c r="D76" s="230"/>
      <c r="E76" s="182" t="str">
        <f ca="1">IF(ISERROR($V76),"",OFFSET('Smelter Look-up'!$D$4,$V76-4,0)&amp;"")</f>
        <v>INDONESIA</v>
      </c>
      <c r="F76" s="182" t="str">
        <f ca="1">IF(ISERROR($V76),"",OFFSET('Smelter Look-up'!$E$4,$V76-4,0))</f>
        <v>CID001482</v>
      </c>
      <c r="G76" s="182" t="str">
        <f ca="1">IF(C76=$X$4,IF(ISERROR($V76),"Enter smelter details","RMI"),IF(ISERROR($V76),"",OFFSET('Smelter Look-up'!$F$4,$V76-4,0)))</f>
        <v>RMI</v>
      </c>
      <c r="H76" s="183">
        <f ca="1">IF(ISERROR($V76),"",OFFSET('Smelter Look-up'!$G$4,$V76-4,0))</f>
        <v>0</v>
      </c>
      <c r="I76" s="184" t="str">
        <f ca="1">IF(ISERROR($V76),"",OFFSET('Smelter Look-up'!$H$4,$V76-4,0))</f>
        <v>Mentok</v>
      </c>
      <c r="J76" s="184" t="str">
        <f ca="1">IF(ISERROR($V76),"",OFFSET('Smelter Look-up'!$I$4,$V76-4,0))</f>
        <v>Kepulauan Bangka Belitung</v>
      </c>
      <c r="K76" s="224"/>
      <c r="L76" s="224"/>
      <c r="M76" s="224"/>
      <c r="N76" s="224"/>
      <c r="O76" s="224"/>
      <c r="P76" s="185"/>
      <c r="Q76" s="225"/>
      <c r="R76" s="182" t="str">
        <f ca="1">IF(ISERROR($V76),"",OFFSET('Smelter Look-up'!$C$4,$V76-4,0)&amp;"")</f>
        <v>PT Timah Tbk Mentok</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533</v>
      </c>
      <c r="X76" s="227">
        <f t="shared" ca="1" si="12"/>
        <v>0</v>
      </c>
      <c r="AB76" s="228" t="str">
        <f t="shared" ca="1" si="13"/>
        <v>TinPT Timah Tbk Mentok</v>
      </c>
    </row>
    <row r="77" spans="1:28" s="227" customFormat="1" ht="38.25">
      <c r="A77" s="181" t="s">
        <v>1801</v>
      </c>
      <c r="B77" s="182" t="str">
        <f ca="1">IF(LEN(A77)=0,"",INDEX('Smelter Look-up'!$A:$A,MATCH($A77,'Smelter Look-up'!$E:$E,0)))</f>
        <v>Tin</v>
      </c>
      <c r="C77" s="186" t="str">
        <f ca="1">IF(LEN(A77)=0,"",INDEX('Smelter Look-up'!$C:$C,MATCH($A77,'Smelter Look-up'!$E:$E,0)))</f>
        <v>Aurubis Beerse</v>
      </c>
      <c r="D77" s="230"/>
      <c r="E77" s="182" t="str">
        <f ca="1">IF(ISERROR($V77),"",OFFSET('Smelter Look-up'!$D$4,$V77-4,0)&amp;"")</f>
        <v>BELGIUM</v>
      </c>
      <c r="F77" s="182" t="str">
        <f ca="1">IF(ISERROR($V77),"",OFFSET('Smelter Look-up'!$E$4,$V77-4,0))</f>
        <v>CID002773</v>
      </c>
      <c r="G77" s="182" t="str">
        <f ca="1">IF(C77=$X$4,IF(ISERROR($V77),"Enter smelter details","RMI"),IF(ISERROR($V77),"",OFFSET('Smelter Look-up'!$F$4,$V77-4,0)))</f>
        <v>RMI</v>
      </c>
      <c r="H77" s="183">
        <f ca="1">IF(ISERROR($V77),"",OFFSET('Smelter Look-up'!$G$4,$V77-4,0))</f>
        <v>0</v>
      </c>
      <c r="I77" s="184" t="str">
        <f ca="1">IF(ISERROR($V77),"",OFFSET('Smelter Look-up'!$H$4,$V77-4,0))</f>
        <v>Beerse</v>
      </c>
      <c r="J77" s="184" t="str">
        <f ca="1">IF(ISERROR($V77),"",OFFSET('Smelter Look-up'!$I$4,$V77-4,0))</f>
        <v>Antwerpen</v>
      </c>
      <c r="K77" s="224"/>
      <c r="L77" s="224"/>
      <c r="M77" s="224"/>
      <c r="N77" s="224"/>
      <c r="O77" s="224"/>
      <c r="P77" s="185"/>
      <c r="Q77" s="225"/>
      <c r="R77" s="182" t="str">
        <f ca="1">IF(ISERROR($V77),"",OFFSET('Smelter Look-up'!$C$4,$V77-4,0)&amp;"")</f>
        <v>Aurubis Beerse</v>
      </c>
      <c r="S77" s="181" t="str">
        <f t="shared" ca="1" si="11"/>
        <v>BE</v>
      </c>
      <c r="T77" s="181" t="str">
        <f ca="1">IF(B77="","",IF(ISERROR(MATCH($J77,SorP!$B$1:$B$6226,0)),"",INDIRECT("'SorP'!$A$"&amp;MATCH($S77&amp;$J77,SorP!C:C,0))))</f>
        <v>BE-VAN</v>
      </c>
      <c r="U77" s="201"/>
      <c r="V77" s="226">
        <f ca="1">IF(C77="",NA(),IF(OR(C77="Smelter not listed",C77="Smelter not yet identified"),MATCH($B77&amp;$D77,'Smelter Look-up'!$J:$J,0),MATCH($B77&amp;$C77,'Smelter Look-up'!$J:$J,0)))</f>
        <v>405</v>
      </c>
      <c r="X77" s="227">
        <f t="shared" ca="1" si="12"/>
        <v>0</v>
      </c>
      <c r="AB77" s="228" t="str">
        <f t="shared" ca="1" si="13"/>
        <v>TinAurubis Beerse</v>
      </c>
    </row>
    <row r="78" spans="1:28" s="227" customFormat="1" ht="25.5">
      <c r="A78" s="181" t="s">
        <v>768</v>
      </c>
      <c r="B78" s="182" t="str">
        <f ca="1">IF(LEN(A78)=0,"",INDEX('Smelter Look-up'!$A:$A,MATCH($A78,'Smelter Look-up'!$E:$E,0)))</f>
        <v>Tin</v>
      </c>
      <c r="C78" s="186" t="str">
        <f ca="1">IF(LEN(A78)=0,"",INDEX('Smelter Look-up'!$C:$C,MATCH($A78,'Smelter Look-up'!$E:$E,0)))</f>
        <v>Minsur</v>
      </c>
      <c r="D78" s="230"/>
      <c r="E78" s="182" t="str">
        <f ca="1">IF(ISERROR($V78),"",OFFSET('Smelter Look-up'!$D$4,$V78-4,0)&amp;"")</f>
        <v>PERU</v>
      </c>
      <c r="F78" s="182" t="str">
        <f ca="1">IF(ISERROR($V78),"",OFFSET('Smelter Look-up'!$E$4,$V78-4,0))</f>
        <v>CID001182</v>
      </c>
      <c r="G78" s="182" t="str">
        <f ca="1">IF(C78=$X$4,IF(ISERROR($V78),"Enter smelter details","RMI"),IF(ISERROR($V78),"",OFFSET('Smelter Look-up'!$F$4,$V78-4,0)))</f>
        <v>RMI</v>
      </c>
      <c r="H78" s="183">
        <f ca="1">IF(ISERROR($V78),"",OFFSET('Smelter Look-up'!$G$4,$V78-4,0))</f>
        <v>0</v>
      </c>
      <c r="I78" s="184" t="str">
        <f ca="1">IF(ISERROR($V78),"",OFFSET('Smelter Look-up'!$H$4,$V78-4,0))</f>
        <v>Paracas</v>
      </c>
      <c r="J78" s="184" t="str">
        <f ca="1">IF(ISERROR($V78),"",OFFSET('Smelter Look-up'!$I$4,$V78-4,0))</f>
        <v>Ika</v>
      </c>
      <c r="K78" s="224"/>
      <c r="L78" s="224"/>
      <c r="M78" s="224"/>
      <c r="N78" s="224"/>
      <c r="O78" s="224"/>
      <c r="P78" s="185"/>
      <c r="Q78" s="225"/>
      <c r="R78" s="182" t="str">
        <f ca="1">IF(ISERROR($V78),"",OFFSET('Smelter Look-up'!$C$4,$V78-4,0)&amp;"")</f>
        <v>Minsur</v>
      </c>
      <c r="S78" s="181" t="str">
        <f t="shared" ca="1" si="11"/>
        <v>PE</v>
      </c>
      <c r="T78" s="181" t="str">
        <f ca="1">IF(B78="","",IF(ISERROR(MATCH($J78,SorP!$B$1:$B$6226,0)),"",INDIRECT("'SorP'!$A$"&amp;MATCH($S78&amp;$J78,SorP!C:C,0))))</f>
        <v>PE-ICA</v>
      </c>
      <c r="U78" s="201"/>
      <c r="V78" s="226">
        <f ca="1">IF(C78="",NA(),IF(OR(C78="Smelter not listed",C78="Smelter not yet identified"),MATCH($B78&amp;$D78,'Smelter Look-up'!$J:$J,0),MATCH($B78&amp;$C78,'Smelter Look-up'!$J:$J,0)))</f>
        <v>487</v>
      </c>
      <c r="X78" s="227">
        <f t="shared" ca="1" si="12"/>
        <v>0</v>
      </c>
      <c r="AB78" s="228" t="str">
        <f t="shared" ca="1" si="13"/>
        <v>TinMinsur</v>
      </c>
    </row>
    <row r="79" spans="1:28" s="227" customFormat="1" ht="51">
      <c r="A79" s="181" t="s">
        <v>13161</v>
      </c>
      <c r="B79" s="182" t="str">
        <f ca="1">IF(LEN(A79)=0,"",INDEX('Smelter Look-up'!$A:$A,MATCH($A79,'Smelter Look-up'!$E:$E,0)))</f>
        <v>Tin</v>
      </c>
      <c r="C79" s="186" t="str">
        <f ca="1">IF(LEN(A79)=0,"",INDEX('Smelter Look-up'!$C:$C,MATCH($A79,'Smelter Look-up'!$E:$E,0)))</f>
        <v>Tin Technology &amp; Refining</v>
      </c>
      <c r="D79" s="230"/>
      <c r="E79" s="182" t="str">
        <f ca="1">IF(ISERROR($V79),"",OFFSET('Smelter Look-up'!$D$4,$V79-4,0)&amp;"")</f>
        <v>UNITED STATES OF AMERICA</v>
      </c>
      <c r="F79" s="182" t="str">
        <f ca="1">IF(ISERROR($V79),"",OFFSET('Smelter Look-up'!$E$4,$V79-4,0))</f>
        <v>CID003325</v>
      </c>
      <c r="G79" s="182" t="str">
        <f ca="1">IF(C79=$X$4,IF(ISERROR($V79),"Enter smelter details","RMI"),IF(ISERROR($V79),"",OFFSET('Smelter Look-up'!$F$4,$V79-4,0)))</f>
        <v>RMI</v>
      </c>
      <c r="H79" s="183">
        <f ca="1">IF(ISERROR($V79),"",OFFSET('Smelter Look-up'!$G$4,$V79-4,0))</f>
        <v>0</v>
      </c>
      <c r="I79" s="184" t="str">
        <f ca="1">IF(ISERROR($V79),"",OFFSET('Smelter Look-up'!$H$4,$V79-4,0))</f>
        <v>West Chester</v>
      </c>
      <c r="J79" s="184" t="str">
        <f ca="1">IF(ISERROR($V79),"",OFFSET('Smelter Look-up'!$I$4,$V79-4,0))</f>
        <v>Pennsylvania</v>
      </c>
      <c r="K79" s="224"/>
      <c r="L79" s="224"/>
      <c r="M79" s="224"/>
      <c r="N79" s="224"/>
      <c r="O79" s="224"/>
      <c r="P79" s="185"/>
      <c r="Q79" s="225"/>
      <c r="R79" s="182" t="str">
        <f ca="1">IF(ISERROR($V79),"",OFFSET('Smelter Look-up'!$C$4,$V79-4,0)&amp;"")</f>
        <v>Tin Technology &amp; Refining</v>
      </c>
      <c r="S79" s="181" t="str">
        <f t="shared" ca="1" si="11"/>
        <v>US</v>
      </c>
      <c r="T79" s="181" t="str">
        <f ca="1">IF(B79="","",IF(ISERROR(MATCH($J79,SorP!$B$1:$B$6226,0)),"",INDIRECT("'SorP'!$A$"&amp;MATCH($S79&amp;$J79,SorP!C:C,0))))</f>
        <v>US-PA</v>
      </c>
      <c r="U79" s="201"/>
      <c r="V79" s="226">
        <f ca="1">IF(C79="",NA(),IF(OR(C79="Smelter not listed",C79="Smelter not yet identified"),MATCH($B79&amp;$D79,'Smelter Look-up'!$J:$J,0),MATCH($B79&amp;$C79,'Smelter Look-up'!$J:$J,0)))</f>
        <v>551</v>
      </c>
      <c r="X79" s="227">
        <f t="shared" ca="1" si="12"/>
        <v>0</v>
      </c>
      <c r="AB79" s="228" t="str">
        <f t="shared" ca="1" si="13"/>
        <v>TinTin Technology &amp; Refining</v>
      </c>
    </row>
    <row r="80" spans="1:28" s="227" customFormat="1" ht="51">
      <c r="A80" s="181" t="s">
        <v>775</v>
      </c>
      <c r="B80" s="182" t="str">
        <f ca="1">IF(LEN(A80)=0,"",INDEX('Smelter Look-up'!$A:$A,MATCH($A80,'Smelter Look-up'!$E:$E,0)))</f>
        <v>Tin</v>
      </c>
      <c r="C80" s="186" t="str">
        <f ca="1">IF(LEN(A80)=0,"",INDEX('Smelter Look-up'!$C:$C,MATCH($A80,'Smelter Look-up'!$E:$E,0)))</f>
        <v>PT Refined Bangka Tin</v>
      </c>
      <c r="D80" s="230"/>
      <c r="E80" s="182" t="str">
        <f ca="1">IF(ISERROR($V80),"",OFFSET('Smelter Look-up'!$D$4,$V80-4,0)&amp;"")</f>
        <v>INDONESIA</v>
      </c>
      <c r="F80" s="182" t="str">
        <f ca="1">IF(ISERROR($V80),"",OFFSET('Smelter Look-up'!$E$4,$V80-4,0))</f>
        <v>CID001460</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Refined Bangka Tin</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526</v>
      </c>
      <c r="X80" s="227">
        <f t="shared" ca="1" si="12"/>
        <v>0</v>
      </c>
      <c r="AB80" s="228" t="str">
        <f t="shared" ca="1" si="13"/>
        <v>TinPT Refined Bangka Tin</v>
      </c>
    </row>
    <row r="81" spans="1:28" s="227" customFormat="1" ht="38.25">
      <c r="A81" s="181" t="s">
        <v>759</v>
      </c>
      <c r="B81" s="182" t="str">
        <f ca="1">IF(LEN(A81)=0,"",INDEX('Smelter Look-up'!$A:$A,MATCH($A81,'Smelter Look-up'!$E:$E,0)))</f>
        <v>Tin</v>
      </c>
      <c r="C81" s="186" t="str">
        <f ca="1">IF(LEN(A81)=0,"",INDEX('Smelter Look-up'!$C:$C,MATCH($A81,'Smelter Look-up'!$E:$E,0)))</f>
        <v>EM Vinto</v>
      </c>
      <c r="D81" s="230"/>
      <c r="E81" s="182" t="str">
        <f ca="1">IF(ISERROR($V81),"",OFFSET('Smelter Look-up'!$D$4,$V81-4,0)&amp;"")</f>
        <v>BOLIVIA (PLURINATIONAL STATE OF)</v>
      </c>
      <c r="F81" s="182" t="str">
        <f ca="1">IF(ISERROR($V81),"",OFFSET('Smelter Look-up'!$E$4,$V81-4,0))</f>
        <v>CID000438</v>
      </c>
      <c r="G81" s="182" t="str">
        <f ca="1">IF(C81=$X$4,IF(ISERROR($V81),"Enter smelter details","RMI"),IF(ISERROR($V81),"",OFFSET('Smelter Look-up'!$F$4,$V81-4,0)))</f>
        <v>RMI</v>
      </c>
      <c r="H81" s="183">
        <f ca="1">IF(ISERROR($V81),"",OFFSET('Smelter Look-up'!$G$4,$V81-4,0))</f>
        <v>0</v>
      </c>
      <c r="I81" s="184" t="str">
        <f ca="1">IF(ISERROR($V81),"",OFFSET('Smelter Look-up'!$H$4,$V81-4,0))</f>
        <v>Oruro</v>
      </c>
      <c r="J81" s="184" t="str">
        <f ca="1">IF(ISERROR($V81),"",OFFSET('Smelter Look-up'!$I$4,$V81-4,0))</f>
        <v>Oruro</v>
      </c>
      <c r="K81" s="224"/>
      <c r="L81" s="224"/>
      <c r="M81" s="224"/>
      <c r="N81" s="224"/>
      <c r="O81" s="224"/>
      <c r="P81" s="185"/>
      <c r="Q81" s="225"/>
      <c r="R81" s="182" t="str">
        <f ca="1">IF(ISERROR($V81),"",OFFSET('Smelter Look-up'!$C$4,$V81-4,0)&amp;"")</f>
        <v>EM Vinto</v>
      </c>
      <c r="S81" s="181" t="str">
        <f t="shared" ca="1" si="11"/>
        <v>BO</v>
      </c>
      <c r="T81" s="181" t="str">
        <f ca="1">IF(B81="","",IF(ISERROR(MATCH($J81,SorP!$B$1:$B$6226,0)),"",INDIRECT("'SorP'!$A$"&amp;MATCH($S81&amp;$J81,SorP!C:C,0))))</f>
        <v>BO-O</v>
      </c>
      <c r="U81" s="201"/>
      <c r="V81" s="226">
        <f ca="1">IF(C81="",NA(),IF(OR(C81="Smelter not listed",C81="Smelter not yet identified"),MATCH($B81&amp;$D81,'Smelter Look-up'!$J:$J,0),MATCH($B81&amp;$C81,'Smelter Look-up'!$J:$J,0)))</f>
        <v>433</v>
      </c>
      <c r="X81" s="227">
        <f t="shared" ca="1" si="12"/>
        <v>0</v>
      </c>
      <c r="AB81" s="228" t="str">
        <f t="shared" ca="1" si="13"/>
        <v>TinEM Vinto</v>
      </c>
    </row>
    <row r="82" spans="1:28" s="227" customFormat="1" ht="63.75">
      <c r="A82" s="181" t="s">
        <v>15063</v>
      </c>
      <c r="B82" s="182" t="str">
        <f ca="1">IF(LEN(A82)=0,"",INDEX('Smelter Look-up'!$A:$A,MATCH($A82,'Smelter Look-up'!$E:$E,0)))</f>
        <v>Tin</v>
      </c>
      <c r="C82" s="186" t="str">
        <f ca="1">IF(LEN(A82)=0,"",INDEX('Smelter Look-up'!$C:$C,MATCH($A82,'Smelter Look-up'!$E:$E,0)))</f>
        <v>PT Aries Kencana Sejahtera</v>
      </c>
      <c r="D82" s="230"/>
      <c r="E82" s="182" t="str">
        <f ca="1">IF(ISERROR($V82),"",OFFSET('Smelter Look-up'!$D$4,$V82-4,0)&amp;"")</f>
        <v>INDONESIA</v>
      </c>
      <c r="F82" s="182" t="str">
        <f ca="1">IF(ISERROR($V82),"",OFFSET('Smelter Look-up'!$E$4,$V82-4,0))</f>
        <v>CID000309</v>
      </c>
      <c r="G82" s="182" t="str">
        <f ca="1">IF(C82=$X$4,IF(ISERROR($V82),"Enter smelter details","RMI"),IF(ISERROR($V82),"",OFFSET('Smelter Look-up'!$F$4,$V82-4,0)))</f>
        <v>RMI</v>
      </c>
      <c r="H82" s="183">
        <f ca="1">IF(ISERROR($V82),"",OFFSET('Smelter Look-up'!$G$4,$V82-4,0))</f>
        <v>0</v>
      </c>
      <c r="I82" s="184" t="str">
        <f ca="1">IF(ISERROR($V82),"",OFFSET('Smelter Look-up'!$H$4,$V82-4,0))</f>
        <v>Pemali</v>
      </c>
      <c r="J82" s="184" t="str">
        <f ca="1">IF(ISERROR($V82),"",OFFSET('Smelter Look-up'!$I$4,$V82-4,0))</f>
        <v>Kepulauan Bangka Belitung</v>
      </c>
      <c r="K82" s="224"/>
      <c r="L82" s="224"/>
      <c r="M82" s="224"/>
      <c r="N82" s="224"/>
      <c r="O82" s="224"/>
      <c r="P82" s="185"/>
      <c r="Q82" s="225"/>
      <c r="R82" s="182" t="str">
        <f ca="1">IF(ISERROR($V82),"",OFFSET('Smelter Look-up'!$C$4,$V82-4,0)&amp;"")</f>
        <v>PT Aries Kencana Sejahtera</v>
      </c>
      <c r="S82" s="181" t="str">
        <f t="shared" ca="1" si="11"/>
        <v>ID</v>
      </c>
      <c r="T82" s="181" t="str">
        <f ca="1">IF(B82="","",IF(ISERROR(MATCH($J82,SorP!$B$1:$B$6226,0)),"",INDIRECT("'SorP'!$A$"&amp;MATCH($S82&amp;$J82,SorP!C:C,0))))</f>
        <v>ID-BB</v>
      </c>
      <c r="U82" s="201"/>
      <c r="V82" s="226">
        <f ca="1">IF(C82="",NA(),IF(OR(C82="Smelter not listed",C82="Smelter not yet identified"),MATCH($B82&amp;$D82,'Smelter Look-up'!$J:$J,0),MATCH($B82&amp;$C82,'Smelter Look-up'!$J:$J,0)))</f>
        <v>503</v>
      </c>
      <c r="X82" s="227">
        <f t="shared" ca="1" si="12"/>
        <v>0</v>
      </c>
      <c r="AB82" s="228" t="str">
        <f t="shared" ca="1" si="13"/>
        <v>TinPT Aries Kencana Sejahtera</v>
      </c>
    </row>
    <row r="83" spans="1:28" s="227" customFormat="1" ht="51">
      <c r="A83" s="181" t="s">
        <v>15088</v>
      </c>
      <c r="B83" s="182" t="str">
        <f ca="1">IF(LEN(A83)=0,"",INDEX('Smelter Look-up'!$A:$A,MATCH($A83,'Smelter Look-up'!$E:$E,0)))</f>
        <v>Tin</v>
      </c>
      <c r="C83" s="186" t="str">
        <f ca="1">IF(LEN(A83)=0,"",INDEX('Smelter Look-up'!$C:$C,MATCH($A83,'Smelter Look-up'!$E:$E,0)))</f>
        <v>PT Tinindo Inter Nusa</v>
      </c>
      <c r="D83" s="230"/>
      <c r="E83" s="182" t="str">
        <f ca="1">IF(ISERROR($V83),"",OFFSET('Smelter Look-up'!$D$4,$V83-4,0)&amp;"")</f>
        <v>INDONESIA</v>
      </c>
      <c r="F83" s="182" t="str">
        <f ca="1">IF(ISERROR($V83),"",OFFSET('Smelter Look-up'!$E$4,$V83-4,0))</f>
        <v>CID001490</v>
      </c>
      <c r="G83" s="182" t="str">
        <f ca="1">IF(C83=$X$4,IF(ISERROR($V83),"Enter smelter details","RMI"),IF(ISERROR($V83),"",OFFSET('Smelter Look-up'!$F$4,$V83-4,0)))</f>
        <v>RMI</v>
      </c>
      <c r="H83" s="183">
        <f ca="1">IF(ISERROR($V83),"",OFFSET('Smelter Look-up'!$G$4,$V83-4,0))</f>
        <v>0</v>
      </c>
      <c r="I83" s="184" t="str">
        <f ca="1">IF(ISERROR($V83),"",OFFSET('Smelter Look-up'!$H$4,$V83-4,0))</f>
        <v>Pangkal Pinang</v>
      </c>
      <c r="J83" s="184" t="str">
        <f ca="1">IF(ISERROR($V83),"",OFFSET('Smelter Look-up'!$I$4,$V83-4,0))</f>
        <v>Kepulauan Bangka Belitung</v>
      </c>
      <c r="K83" s="224"/>
      <c r="L83" s="224"/>
      <c r="M83" s="224"/>
      <c r="N83" s="224"/>
      <c r="O83" s="224"/>
      <c r="P83" s="185"/>
      <c r="Q83" s="225"/>
      <c r="R83" s="182" t="str">
        <f ca="1">IF(ISERROR($V83),"",OFFSET('Smelter Look-up'!$C$4,$V83-4,0)&amp;"")</f>
        <v>PT Tinindo Inter Nusa</v>
      </c>
      <c r="S83" s="181" t="str">
        <f t="shared" ca="1" si="11"/>
        <v>ID</v>
      </c>
      <c r="T83" s="181" t="str">
        <f ca="1">IF(B83="","",IF(ISERROR(MATCH($J83,SorP!$B$1:$B$6226,0)),"",INDIRECT("'SorP'!$A$"&amp;MATCH($S83&amp;$J83,SorP!C:C,0))))</f>
        <v>ID-BB</v>
      </c>
      <c r="U83" s="201"/>
      <c r="V83" s="226">
        <f ca="1">IF(C83="",NA(),IF(OR(C83="Smelter not listed",C83="Smelter not yet identified"),MATCH($B83&amp;$D83,'Smelter Look-up'!$J:$J,0),MATCH($B83&amp;$C83,'Smelter Look-up'!$J:$J,0)))</f>
        <v>534</v>
      </c>
      <c r="X83" s="227">
        <f t="shared" ca="1" si="12"/>
        <v>0</v>
      </c>
      <c r="AB83" s="228" t="str">
        <f t="shared" ca="1" si="13"/>
        <v>TinPT Tinindo Inter Nusa</v>
      </c>
    </row>
    <row r="84" spans="1:28" s="227" customFormat="1" ht="76.5">
      <c r="A84" s="181" t="s">
        <v>780</v>
      </c>
      <c r="B84" s="182" t="str">
        <f ca="1">IF(LEN(A84)=0,"",INDEX('Smelter Look-up'!$A:$A,MATCH($A84,'Smelter Look-up'!$E:$E,0)))</f>
        <v>Tin</v>
      </c>
      <c r="C84" s="186" t="str">
        <f ca="1">IF(LEN(A84)=0,"",INDEX('Smelter Look-up'!$C:$C,MATCH($A84,'Smelter Look-up'!$E:$E,0)))</f>
        <v>White Solder Metalurgia e Mineracao Ltda.</v>
      </c>
      <c r="D84" s="230"/>
      <c r="E84" s="182" t="str">
        <f ca="1">IF(ISERROR($V84),"",OFFSET('Smelter Look-up'!$D$4,$V84-4,0)&amp;"")</f>
        <v>BRAZIL</v>
      </c>
      <c r="F84" s="182" t="str">
        <f ca="1">IF(ISERROR($V84),"",OFFSET('Smelter Look-up'!$E$4,$V84-4,0))</f>
        <v>CID002036</v>
      </c>
      <c r="G84" s="182" t="str">
        <f ca="1">IF(C84=$X$4,IF(ISERROR($V84),"Enter smelter details","RMI"),IF(ISERROR($V84),"",OFFSET('Smelter Look-up'!$F$4,$V84-4,0)))</f>
        <v>RMI</v>
      </c>
      <c r="H84" s="183">
        <f ca="1">IF(ISERROR($V84),"",OFFSET('Smelter Look-up'!$G$4,$V84-4,0))</f>
        <v>0</v>
      </c>
      <c r="I84" s="184" t="str">
        <f ca="1">IF(ISERROR($V84),"",OFFSET('Smelter Look-up'!$H$4,$V84-4,0))</f>
        <v>Ariquemes</v>
      </c>
      <c r="J84" s="184" t="str">
        <f ca="1">IF(ISERROR($V84),"",OFFSET('Smelter Look-up'!$I$4,$V84-4,0))</f>
        <v>Rondônia</v>
      </c>
      <c r="K84" s="224"/>
      <c r="L84" s="224"/>
      <c r="M84" s="224"/>
      <c r="N84" s="224"/>
      <c r="O84" s="224"/>
      <c r="P84" s="185"/>
      <c r="Q84" s="225"/>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 ca="1">IF(C84="",NA(),IF(OR(C84="Smelter not listed",C84="Smelter not yet identified"),MATCH($B84&amp;$D84,'Smelter Look-up'!$J:$J,0),MATCH($B84&amp;$C84,'Smelter Look-up'!$J:$J,0)))</f>
        <v>556</v>
      </c>
      <c r="X84" s="227">
        <f t="shared" ca="1" si="12"/>
        <v>0</v>
      </c>
      <c r="AB84" s="228" t="str">
        <f t="shared" ca="1" si="13"/>
        <v>TinWhite Solder Metalurgia e Mineracao Ltda.</v>
      </c>
    </row>
    <row r="85" spans="1:28" s="227" customFormat="1" ht="63.75">
      <c r="A85" s="181" t="s">
        <v>772</v>
      </c>
      <c r="B85" s="182" t="str">
        <f ca="1">IF(LEN(A85)=0,"",INDEX('Smelter Look-up'!$A:$A,MATCH($A85,'Smelter Look-up'!$E:$E,0)))</f>
        <v>Tin</v>
      </c>
      <c r="C85" s="186" t="str">
        <f ca="1">IF(LEN(A85)=0,"",INDEX('Smelter Look-up'!$C:$C,MATCH($A85,'Smelter Look-up'!$E:$E,0)))</f>
        <v>Operaciones Metalurgicas S.A.</v>
      </c>
      <c r="D85" s="230"/>
      <c r="E85" s="182" t="str">
        <f ca="1">IF(ISERROR($V85),"",OFFSET('Smelter Look-up'!$D$4,$V85-4,0)&amp;"")</f>
        <v>BOLIVIA (PLURINATIONAL STATE OF)</v>
      </c>
      <c r="F85" s="182" t="str">
        <f ca="1">IF(ISERROR($V85),"",OFFSET('Smelter Look-up'!$E$4,$V85-4,0))</f>
        <v>CID001337</v>
      </c>
      <c r="G85" s="182" t="str">
        <f ca="1">IF(C85=$X$4,IF(ISERROR($V85),"Enter smelter details","RMI"),IF(ISERROR($V85),"",OFFSET('Smelter Look-up'!$F$4,$V85-4,0)))</f>
        <v>RMI</v>
      </c>
      <c r="H85" s="183">
        <f ca="1">IF(ISERROR($V85),"",OFFSET('Smelter Look-up'!$G$4,$V85-4,0))</f>
        <v>0</v>
      </c>
      <c r="I85" s="184" t="str">
        <f ca="1">IF(ISERROR($V85),"",OFFSET('Smelter Look-up'!$H$4,$V85-4,0))</f>
        <v>Oruro</v>
      </c>
      <c r="J85" s="184" t="str">
        <f ca="1">IF(ISERROR($V85),"",OFFSET('Smelter Look-up'!$I$4,$V85-4,0))</f>
        <v>Oruro</v>
      </c>
      <c r="K85" s="224"/>
      <c r="L85" s="224"/>
      <c r="M85" s="224"/>
      <c r="N85" s="224"/>
      <c r="O85" s="224"/>
      <c r="P85" s="185"/>
      <c r="Q85" s="225"/>
      <c r="R85" s="182" t="str">
        <f ca="1">IF(ISERROR($V85),"",OFFSET('Smelter Look-up'!$C$4,$V85-4,0)&amp;"")</f>
        <v>Operaciones Metalurgicas S.A.</v>
      </c>
      <c r="S85" s="181" t="str">
        <f t="shared" ca="1" si="11"/>
        <v>BO</v>
      </c>
      <c r="T85" s="181" t="str">
        <f ca="1">IF(B85="","",IF(ISERROR(MATCH($J85,SorP!$B$1:$B$6226,0)),"",INDIRECT("'SorP'!$A$"&amp;MATCH($S85&amp;$J85,SorP!C:C,0))))</f>
        <v>BO-O</v>
      </c>
      <c r="U85" s="201"/>
      <c r="V85" s="226">
        <f ca="1">IF(C85="",NA(),IF(OR(C85="Smelter not listed",C85="Smelter not yet identified"),MATCH($B85&amp;$D85,'Smelter Look-up'!$J:$J,0),MATCH($B85&amp;$C85,'Smelter Look-up'!$J:$J,0)))</f>
        <v>499</v>
      </c>
      <c r="X85" s="227">
        <f t="shared" ca="1" si="12"/>
        <v>0</v>
      </c>
      <c r="AB85" s="228" t="str">
        <f t="shared" ca="1" si="13"/>
        <v>TinOperaciones Metalurgicas S.A.</v>
      </c>
    </row>
    <row r="86" spans="1:28" s="227" customFormat="1" ht="51">
      <c r="A86" s="181" t="s">
        <v>15080</v>
      </c>
      <c r="B86" s="182" t="str">
        <f ca="1">IF(LEN(A86)=0,"",INDEX('Smelter Look-up'!$A:$A,MATCH($A86,'Smelter Look-up'!$E:$E,0)))</f>
        <v>Tin</v>
      </c>
      <c r="C86" s="186" t="str">
        <f ca="1">IF(LEN(A86)=0,"",INDEX('Smelter Look-up'!$C:$C,MATCH($A86,'Smelter Look-up'!$E:$E,0)))</f>
        <v>PT Prima Timah Utama</v>
      </c>
      <c r="D86" s="230"/>
      <c r="E86" s="182" t="str">
        <f ca="1">IF(ISERROR($V86),"",OFFSET('Smelter Look-up'!$D$4,$V86-4,0)&amp;"")</f>
        <v>INDONESIA</v>
      </c>
      <c r="F86" s="182" t="str">
        <f ca="1">IF(ISERROR($V86),"",OFFSET('Smelter Look-up'!$E$4,$V86-4,0))</f>
        <v>CID001458</v>
      </c>
      <c r="G86" s="182" t="str">
        <f ca="1">IF(C86=$X$4,IF(ISERROR($V86),"Enter smelter details","RMI"),IF(ISERROR($V86),"",OFFSET('Smelter Look-up'!$F$4,$V86-4,0)))</f>
        <v>RMI</v>
      </c>
      <c r="H86" s="183">
        <f ca="1">IF(ISERROR($V86),"",OFFSET('Smelter Look-up'!$G$4,$V86-4,0))</f>
        <v>0</v>
      </c>
      <c r="I86" s="184" t="str">
        <f ca="1">IF(ISERROR($V86),"",OFFSET('Smelter Look-up'!$H$4,$V86-4,0))</f>
        <v>Pangkal Pinang</v>
      </c>
      <c r="J86" s="184" t="str">
        <f ca="1">IF(ISERROR($V86),"",OFFSET('Smelter Look-up'!$I$4,$V86-4,0))</f>
        <v>Kepulauan Bangka Belitung</v>
      </c>
      <c r="K86" s="224"/>
      <c r="L86" s="224"/>
      <c r="M86" s="224"/>
      <c r="N86" s="224"/>
      <c r="O86" s="224"/>
      <c r="P86" s="185"/>
      <c r="Q86" s="225"/>
      <c r="R86" s="182" t="str">
        <f ca="1">IF(ISERROR($V86),"",OFFSET('Smelter Look-up'!$C$4,$V86-4,0)&amp;"")</f>
        <v>PT Prima Timah Utama</v>
      </c>
      <c r="S86" s="181" t="str">
        <f t="shared" ca="1" si="11"/>
        <v>ID</v>
      </c>
      <c r="T86" s="181" t="str">
        <f ca="1">IF(B86="","",IF(ISERROR(MATCH($J86,SorP!$B$1:$B$6226,0)),"",INDIRECT("'SorP'!$A$"&amp;MATCH($S86&amp;$J86,SorP!C:C,0))))</f>
        <v>ID-BB</v>
      </c>
      <c r="U86" s="201"/>
      <c r="V86" s="226">
        <f ca="1">IF(C86="",NA(),IF(OR(C86="Smelter not listed",C86="Smelter not yet identified"),MATCH($B86&amp;$D86,'Smelter Look-up'!$J:$J,0),MATCH($B86&amp;$C86,'Smelter Look-up'!$J:$J,0)))</f>
        <v>522</v>
      </c>
      <c r="X86" s="227">
        <f t="shared" ca="1" si="12"/>
        <v>0</v>
      </c>
      <c r="AB86" s="228" t="str">
        <f t="shared" ca="1" si="13"/>
        <v>TinPT Prima Timah Utama</v>
      </c>
    </row>
    <row r="87" spans="1:28" s="227" customFormat="1" ht="38.25">
      <c r="A87" s="181" t="s">
        <v>15435</v>
      </c>
      <c r="B87" s="182" t="str">
        <f ca="1">IF(LEN(A87)=0,"",INDEX('Smelter Look-up'!$A:$A,MATCH($A87,'Smelter Look-up'!$E:$E,0)))</f>
        <v>Tin</v>
      </c>
      <c r="C87" s="186" t="str">
        <f ca="1">IF(LEN(A87)=0,"",INDEX('Smelter Look-up'!$C:$C,MATCH($A87,'Smelter Look-up'!$E:$E,0)))</f>
        <v>PT Bukit Timah</v>
      </c>
      <c r="D87" s="230"/>
      <c r="E87" s="182" t="str">
        <f ca="1">IF(ISERROR($V87),"",OFFSET('Smelter Look-up'!$D$4,$V87-4,0)&amp;"")</f>
        <v>INDONESIA</v>
      </c>
      <c r="F87" s="182" t="str">
        <f ca="1">IF(ISERROR($V87),"",OFFSET('Smelter Look-up'!$E$4,$V87-4,0))</f>
        <v>CID001428</v>
      </c>
      <c r="G87" s="182" t="str">
        <f ca="1">IF(C87=$X$4,IF(ISERROR($V87),"Enter smelter details","RMI"),IF(ISERROR($V87),"",OFFSET('Smelter Look-up'!$F$4,$V87-4,0)))</f>
        <v>RMI</v>
      </c>
      <c r="H87" s="183">
        <f ca="1">IF(ISERROR($V87),"",OFFSET('Smelter Look-up'!$G$4,$V87-4,0))</f>
        <v>0</v>
      </c>
      <c r="I87" s="184" t="str">
        <f ca="1">IF(ISERROR($V87),"",OFFSET('Smelter Look-up'!$H$4,$V87-4,0))</f>
        <v>Pangkal Pinang</v>
      </c>
      <c r="J87" s="184" t="str">
        <f ca="1">IF(ISERROR($V87),"",OFFSET('Smelter Look-up'!$I$4,$V87-4,0))</f>
        <v>Kepulauan Bangka Belitung</v>
      </c>
      <c r="K87" s="224"/>
      <c r="L87" s="224"/>
      <c r="M87" s="224"/>
      <c r="N87" s="224"/>
      <c r="O87" s="224"/>
      <c r="P87" s="185"/>
      <c r="Q87" s="225"/>
      <c r="R87" s="182" t="str">
        <f ca="1">IF(ISERROR($V87),"",OFFSET('Smelter Look-up'!$C$4,$V87-4,0)&amp;"")</f>
        <v>PT Bukit Timah</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512</v>
      </c>
      <c r="X87" s="227">
        <f t="shared" ca="1" si="12"/>
        <v>0</v>
      </c>
      <c r="AB87" s="228" t="str">
        <f t="shared" ca="1" si="13"/>
        <v>TinPT Bukit Timah</v>
      </c>
    </row>
    <row r="88" spans="1:28" s="227" customFormat="1" ht="51">
      <c r="A88" s="181" t="s">
        <v>15084</v>
      </c>
      <c r="B88" s="182" t="str">
        <f ca="1">IF(LEN(A88)=0,"",INDEX('Smelter Look-up'!$A:$A,MATCH($A88,'Smelter Look-up'!$E:$E,0)))</f>
        <v>Tin</v>
      </c>
      <c r="C88" s="186" t="str">
        <f ca="1">IF(LEN(A88)=0,"",INDEX('Smelter Look-up'!$C:$C,MATCH($A88,'Smelter Look-up'!$E:$E,0)))</f>
        <v>PT Stanindo Inti Perkasa</v>
      </c>
      <c r="D88" s="230"/>
      <c r="E88" s="182" t="str">
        <f ca="1">IF(ISERROR($V88),"",OFFSET('Smelter Look-up'!$D$4,$V88-4,0)&amp;"")</f>
        <v>INDONESIA</v>
      </c>
      <c r="F88" s="182" t="str">
        <f ca="1">IF(ISERROR($V88),"",OFFSET('Smelter Look-up'!$E$4,$V88-4,0))</f>
        <v>CID001468</v>
      </c>
      <c r="G88" s="182" t="str">
        <f ca="1">IF(C88=$X$4,IF(ISERROR($V88),"Enter smelter details","RMI"),IF(ISERROR($V88),"",OFFSET('Smelter Look-up'!$F$4,$V88-4,0)))</f>
        <v>RMI</v>
      </c>
      <c r="H88" s="183">
        <f ca="1">IF(ISERROR($V88),"",OFFSET('Smelter Look-up'!$G$4,$V88-4,0))</f>
        <v>0</v>
      </c>
      <c r="I88" s="184" t="str">
        <f ca="1">IF(ISERROR($V88),"",OFFSET('Smelter Look-up'!$H$4,$V88-4,0))</f>
        <v>Pangkal Pinang</v>
      </c>
      <c r="J88" s="184" t="str">
        <f ca="1">IF(ISERROR($V88),"",OFFSET('Smelter Look-up'!$I$4,$V88-4,0))</f>
        <v>Kepulauan Bangka Belitung</v>
      </c>
      <c r="K88" s="224"/>
      <c r="L88" s="224"/>
      <c r="M88" s="224"/>
      <c r="N88" s="224"/>
      <c r="O88" s="224"/>
      <c r="P88" s="185"/>
      <c r="Q88" s="225"/>
      <c r="R88" s="182" t="str">
        <f ca="1">IF(ISERROR($V88),"",OFFSET('Smelter Look-up'!$C$4,$V88-4,0)&amp;"")</f>
        <v>PT Stanindo Inti Perkasa</v>
      </c>
      <c r="S88" s="181" t="str">
        <f t="shared" ca="1" si="11"/>
        <v>ID</v>
      </c>
      <c r="T88" s="181" t="str">
        <f ca="1">IF(B88="","",IF(ISERROR(MATCH($J88,SorP!$B$1:$B$6226,0)),"",INDIRECT("'SorP'!$A$"&amp;MATCH($S88&amp;$J88,SorP!C:C,0))))</f>
        <v>ID-BB</v>
      </c>
      <c r="U88" s="201"/>
      <c r="V88" s="226">
        <f ca="1">IF(C88="",NA(),IF(OR(C88="Smelter not listed",C88="Smelter not yet identified"),MATCH($B88&amp;$D88,'Smelter Look-up'!$J:$J,0),MATCH($B88&amp;$C88,'Smelter Look-up'!$J:$J,0)))</f>
        <v>528</v>
      </c>
      <c r="X88" s="227">
        <f t="shared" ca="1" si="12"/>
        <v>0</v>
      </c>
      <c r="AB88" s="228" t="str">
        <f t="shared" ca="1" si="13"/>
        <v>TinPT Stanindo Inti Perkasa</v>
      </c>
    </row>
    <row r="89" spans="1:28" s="227" customFormat="1" ht="51">
      <c r="A89" s="181" t="s">
        <v>14001</v>
      </c>
      <c r="B89" s="182" t="str">
        <f ca="1">IF(LEN(A89)=0,"",INDEX('Smelter Look-up'!$A:$A,MATCH($A89,'Smelter Look-up'!$E:$E,0)))</f>
        <v>Tin</v>
      </c>
      <c r="C89" s="186" t="str">
        <f ca="1">IF(LEN(A89)=0,"",INDEX('Smelter Look-up'!$C:$C,MATCH($A89,'Smelter Look-up'!$E:$E,0)))</f>
        <v>PT Bangka Serumpun</v>
      </c>
      <c r="D89" s="230"/>
      <c r="E89" s="182" t="str">
        <f ca="1">IF(ISERROR($V89),"",OFFSET('Smelter Look-up'!$D$4,$V89-4,0)&amp;"")</f>
        <v>INDONESIA</v>
      </c>
      <c r="F89" s="182" t="str">
        <f ca="1">IF(ISERROR($V89),"",OFFSET('Smelter Look-up'!$E$4,$V89-4,0))</f>
        <v>CID003205</v>
      </c>
      <c r="G89" s="182" t="str">
        <f ca="1">IF(C89=$X$4,IF(ISERROR($V89),"Enter smelter details","RMI"),IF(ISERROR($V89),"",OFFSET('Smelter Look-up'!$F$4,$V89-4,0)))</f>
        <v>RMI</v>
      </c>
      <c r="H89" s="183">
        <f ca="1">IF(ISERROR($V89),"",OFFSET('Smelter Look-up'!$G$4,$V89-4,0))</f>
        <v>0</v>
      </c>
      <c r="I89" s="184" t="str">
        <f ca="1">IF(ISERROR($V89),"",OFFSET('Smelter Look-up'!$H$4,$V89-4,0))</f>
        <v>Pangkalpinang</v>
      </c>
      <c r="J89" s="184" t="str">
        <f ca="1">IF(ISERROR($V89),"",OFFSET('Smelter Look-up'!$I$4,$V89-4,0))</f>
        <v>Kepulauan Bangka Belitung</v>
      </c>
      <c r="K89" s="224"/>
      <c r="L89" s="224"/>
      <c r="M89" s="224"/>
      <c r="N89" s="224"/>
      <c r="O89" s="224"/>
      <c r="P89" s="185"/>
      <c r="Q89" s="225"/>
      <c r="R89" s="182" t="str">
        <f ca="1">IF(ISERROR($V89),"",OFFSET('Smelter Look-up'!$C$4,$V89-4,0)&amp;"")</f>
        <v>PT Bangka Serumpun</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509</v>
      </c>
      <c r="X89" s="227">
        <f t="shared" ca="1" si="12"/>
        <v>0</v>
      </c>
      <c r="AB89" s="228" t="str">
        <f t="shared" ca="1" si="13"/>
        <v>TinPT Bangka Serumpun</v>
      </c>
    </row>
    <row r="90" spans="1:28" s="227" customFormat="1" ht="38.25">
      <c r="A90" s="181" t="s">
        <v>15463</v>
      </c>
      <c r="B90" s="182" t="str">
        <f ca="1">IF(LEN(A90)=0,"",INDEX('Smelter Look-up'!$A:$A,MATCH($A90,'Smelter Look-up'!$E:$E,0)))</f>
        <v>Tin</v>
      </c>
      <c r="C90" s="186" t="str">
        <f ca="1">IF(LEN(A90)=0,"",INDEX('Smelter Look-up'!$C:$C,MATCH($A90,'Smelter Look-up'!$E:$E,0)))</f>
        <v>PT Tommy Utama</v>
      </c>
      <c r="D90" s="230"/>
      <c r="E90" s="182" t="str">
        <f ca="1">IF(ISERROR($V90),"",OFFSET('Smelter Look-up'!$D$4,$V90-4,0)&amp;"")</f>
        <v>INDONESIA</v>
      </c>
      <c r="F90" s="182" t="str">
        <f ca="1">IF(ISERROR($V90),"",OFFSET('Smelter Look-up'!$E$4,$V90-4,0))</f>
        <v>CID001493</v>
      </c>
      <c r="G90" s="182" t="str">
        <f ca="1">IF(C90=$X$4,IF(ISERROR($V90),"Enter smelter details","RMI"),IF(ISERROR($V90),"",OFFSET('Smelter Look-up'!$F$4,$V90-4,0)))</f>
        <v>RMI</v>
      </c>
      <c r="H90" s="183">
        <f ca="1">IF(ISERROR($V90),"",OFFSET('Smelter Look-up'!$G$4,$V90-4,0))</f>
        <v>0</v>
      </c>
      <c r="I90" s="184" t="str">
        <f ca="1">IF(ISERROR($V90),"",OFFSET('Smelter Look-up'!$H$4,$V90-4,0))</f>
        <v>Sumping Desa Batu Peyu</v>
      </c>
      <c r="J90" s="184" t="str">
        <f ca="1">IF(ISERROR($V90),"",OFFSET('Smelter Look-up'!$I$4,$V90-4,0))</f>
        <v>Kepulauan Bangka Belitung</v>
      </c>
      <c r="K90" s="224"/>
      <c r="L90" s="224"/>
      <c r="M90" s="224"/>
      <c r="N90" s="224"/>
      <c r="O90" s="224"/>
      <c r="P90" s="185"/>
      <c r="Q90" s="225"/>
      <c r="R90" s="182" t="str">
        <f ca="1">IF(ISERROR($V90),"",OFFSET('Smelter Look-up'!$C$4,$V90-4,0)&amp;"")</f>
        <v>PT Tommy Utama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536</v>
      </c>
      <c r="X90" s="227">
        <f t="shared" ca="1" si="12"/>
        <v>0</v>
      </c>
      <c r="AB90" s="228" t="str">
        <f t="shared" ca="1" si="13"/>
        <v>TinPT Tommy Utama</v>
      </c>
    </row>
    <row r="91" spans="1:28" s="227" customFormat="1" ht="25.5">
      <c r="A91" s="181" t="s">
        <v>761</v>
      </c>
      <c r="B91" s="182" t="str">
        <f ca="1">IF(LEN(A91)=0,"",INDEX('Smelter Look-up'!$A:$A,MATCH($A91,'Smelter Look-up'!$E:$E,0)))</f>
        <v>Tin</v>
      </c>
      <c r="C91" s="186" t="str">
        <f ca="1">IF(LEN(A91)=0,"",INDEX('Smelter Look-up'!$C:$C,MATCH($A91,'Smelter Look-up'!$E:$E,0)))</f>
        <v>Fenix Metals</v>
      </c>
      <c r="D91" s="230"/>
      <c r="E91" s="182" t="str">
        <f ca="1">IF(ISERROR($V91),"",OFFSET('Smelter Look-up'!$D$4,$V91-4,0)&amp;"")</f>
        <v>POLAND</v>
      </c>
      <c r="F91" s="182" t="str">
        <f ca="1">IF(ISERROR($V91),"",OFFSET('Smelter Look-up'!$E$4,$V91-4,0))</f>
        <v>CID000468</v>
      </c>
      <c r="G91" s="182" t="str">
        <f ca="1">IF(C91=$X$4,IF(ISERROR($V91),"Enter smelter details","RMI"),IF(ISERROR($V91),"",OFFSET('Smelter Look-up'!$F$4,$V91-4,0)))</f>
        <v>RMI</v>
      </c>
      <c r="H91" s="183">
        <f ca="1">IF(ISERROR($V91),"",OFFSET('Smelter Look-up'!$G$4,$V91-4,0))</f>
        <v>0</v>
      </c>
      <c r="I91" s="184" t="str">
        <f ca="1">IF(ISERROR($V91),"",OFFSET('Smelter Look-up'!$H$4,$V91-4,0))</f>
        <v>Chmielów</v>
      </c>
      <c r="J91" s="184" t="str">
        <f ca="1">IF(ISERROR($V91),"",OFFSET('Smelter Look-up'!$I$4,$V91-4,0))</f>
        <v>Podkarpackie</v>
      </c>
      <c r="K91" s="224"/>
      <c r="L91" s="224"/>
      <c r="M91" s="224"/>
      <c r="N91" s="224"/>
      <c r="O91" s="224"/>
      <c r="P91" s="185"/>
      <c r="Q91" s="225"/>
      <c r="R91" s="182" t="str">
        <f ca="1">IF(ISERROR($V91),"",OFFSET('Smelter Look-up'!$C$4,$V91-4,0)&amp;"")</f>
        <v>Fenix Metals</v>
      </c>
      <c r="S91" s="181" t="str">
        <f t="shared" ca="1" si="11"/>
        <v>PL</v>
      </c>
      <c r="T91" s="181" t="str">
        <f ca="1">IF(B91="","",IF(ISERROR(MATCH($J91,SorP!$B$1:$B$6226,0)),"",INDIRECT("'SorP'!$A$"&amp;MATCH($S91&amp;$J91,SorP!C:C,0))))</f>
        <v>PL-18</v>
      </c>
      <c r="U91" s="201"/>
      <c r="V91" s="226">
        <f ca="1">IF(C91="",NA(),IF(OR(C91="Smelter not listed",C91="Smelter not yet identified"),MATCH($B91&amp;$D91,'Smelter Look-up'!$J:$J,0),MATCH($B91&amp;$C91,'Smelter Look-up'!$J:$J,0)))</f>
        <v>442</v>
      </c>
      <c r="X91" s="227">
        <f t="shared" ca="1" si="12"/>
        <v>0</v>
      </c>
      <c r="AB91" s="228" t="str">
        <f t="shared" ca="1" si="13"/>
        <v>TinFenix Metals</v>
      </c>
    </row>
    <row r="92" spans="1:28" s="227" customFormat="1" ht="63.75">
      <c r="A92" s="181" t="s">
        <v>765</v>
      </c>
      <c r="B92" s="182" t="str">
        <f ca="1">IF(LEN(A92)=0,"",INDEX('Smelter Look-up'!$A:$A,MATCH($A92,'Smelter Look-up'!$E:$E,0)))</f>
        <v>Tin</v>
      </c>
      <c r="C92" s="186" t="str">
        <f ca="1">IF(LEN(A92)=0,"",INDEX('Smelter Look-up'!$C:$C,MATCH($A92,'Smelter Look-up'!$E:$E,0)))</f>
        <v>China Tin Group Co., Ltd.</v>
      </c>
      <c r="D92" s="230"/>
      <c r="E92" s="182" t="str">
        <f ca="1">IF(ISERROR($V92),"",OFFSET('Smelter Look-up'!$D$4,$V92-4,0)&amp;"")</f>
        <v>CHINA</v>
      </c>
      <c r="F92" s="182" t="str">
        <f ca="1">IF(ISERROR($V92),"",OFFSET('Smelter Look-up'!$E$4,$V92-4,0))</f>
        <v>CID001070</v>
      </c>
      <c r="G92" s="182" t="str">
        <f ca="1">IF(C92=$X$4,IF(ISERROR($V92),"Enter smelter details","RMI"),IF(ISERROR($V92),"",OFFSET('Smelter Look-up'!$F$4,$V92-4,0)))</f>
        <v>RMI</v>
      </c>
      <c r="H92" s="183">
        <f ca="1">IF(ISERROR($V92),"",OFFSET('Smelter Look-up'!$G$4,$V92-4,0))</f>
        <v>0</v>
      </c>
      <c r="I92" s="184" t="str">
        <f ca="1">IF(ISERROR($V92),"",OFFSET('Smelter Look-up'!$H$4,$V92-4,0))</f>
        <v>Laibin</v>
      </c>
      <c r="J92" s="184" t="str">
        <f ca="1">IF(ISERROR($V92),"",OFFSET('Smelter Look-up'!$I$4,$V92-4,0))</f>
        <v>Guangxi Zhuangzu Zizhiqu</v>
      </c>
      <c r="K92" s="224"/>
      <c r="L92" s="224"/>
      <c r="M92" s="224"/>
      <c r="N92" s="224"/>
      <c r="O92" s="224"/>
      <c r="P92" s="185"/>
      <c r="Q92" s="225"/>
      <c r="R92" s="182" t="str">
        <f ca="1">IF(ISERROR($V92),"",OFFSET('Smelter Look-up'!$C$4,$V92-4,0)&amp;"")</f>
        <v>China Tin Group Co., Ltd.</v>
      </c>
      <c r="S92" s="181" t="str">
        <f t="shared" ca="1" si="11"/>
        <v>CN</v>
      </c>
      <c r="T92" s="181" t="str">
        <f ca="1">IF(B92="","",IF(ISERROR(MATCH($J92,SorP!$B$1:$B$6226,0)),"",INDIRECT("'SorP'!$A$"&amp;MATCH($S92&amp;$J92,SorP!C:C,0))))</f>
        <v>CN-GX</v>
      </c>
      <c r="U92" s="201"/>
      <c r="V92" s="226">
        <f ca="1">IF(C92="",NA(),IF(OR(C92="Smelter not listed",C92="Smelter not yet identified"),MATCH($B92&amp;$D92,'Smelter Look-up'!$J:$J,0),MATCH($B92&amp;$C92,'Smelter Look-up'!$J:$J,0)))</f>
        <v>414</v>
      </c>
      <c r="X92" s="227">
        <f t="shared" ca="1" si="12"/>
        <v>0</v>
      </c>
      <c r="AB92" s="228" t="str">
        <f t="shared" ca="1" si="13"/>
        <v>TinChina Tin Group Co., Ltd.</v>
      </c>
    </row>
    <row r="93" spans="1:28" s="227" customFormat="1" ht="38.25">
      <c r="A93" s="181" t="s">
        <v>13840</v>
      </c>
      <c r="B93" s="182" t="str">
        <f ca="1">IF(LEN(A93)=0,"",INDEX('Smelter Look-up'!$A:$A,MATCH($A93,'Smelter Look-up'!$E:$E,0)))</f>
        <v>Tin</v>
      </c>
      <c r="C93" s="186" t="str">
        <f ca="1">IF(LEN(A93)=0,"",INDEX('Smelter Look-up'!$C:$C,MATCH($A93,'Smelter Look-up'!$E:$E,0)))</f>
        <v>Luna Smelter, Ltd.</v>
      </c>
      <c r="D93" s="230"/>
      <c r="E93" s="182" t="str">
        <f ca="1">IF(ISERROR($V93),"",OFFSET('Smelter Look-up'!$D$4,$V93-4,0)&amp;"")</f>
        <v>RWANDA</v>
      </c>
      <c r="F93" s="182" t="str">
        <f ca="1">IF(ISERROR($V93),"",OFFSET('Smelter Look-up'!$E$4,$V93-4,0))</f>
        <v>CID003387</v>
      </c>
      <c r="G93" s="182" t="str">
        <f ca="1">IF(C93=$X$4,IF(ISERROR($V93),"Enter smelter details","RMI"),IF(ISERROR($V93),"",OFFSET('Smelter Look-up'!$F$4,$V93-4,0)))</f>
        <v>RMI</v>
      </c>
      <c r="H93" s="183">
        <f ca="1">IF(ISERROR($V93),"",OFFSET('Smelter Look-up'!$G$4,$V93-4,0))</f>
        <v>0</v>
      </c>
      <c r="I93" s="184" t="str">
        <f ca="1">IF(ISERROR($V93),"",OFFSET('Smelter Look-up'!$H$4,$V93-4,0))</f>
        <v>Kigali</v>
      </c>
      <c r="J93" s="184" t="str">
        <f ca="1">IF(ISERROR($V93),"",OFFSET('Smelter Look-up'!$I$4,$V93-4,0))</f>
        <v>City of Kigali</v>
      </c>
      <c r="K93" s="224"/>
      <c r="L93" s="224"/>
      <c r="M93" s="224"/>
      <c r="N93" s="224"/>
      <c r="O93" s="224"/>
      <c r="P93" s="185"/>
      <c r="Q93" s="225"/>
      <c r="R93" s="182" t="str">
        <f ca="1">IF(ISERROR($V93),"",OFFSET('Smelter Look-up'!$C$4,$V93-4,0)&amp;"")</f>
        <v>Luna Smelter, Ltd.</v>
      </c>
      <c r="S93" s="181" t="str">
        <f t="shared" ca="1" si="11"/>
        <v>RW</v>
      </c>
      <c r="T93" s="181" t="str">
        <f ca="1">IF(B93="","",IF(ISERROR(MATCH($J93,SorP!$B$1:$B$6226,0)),"",INDIRECT("'SorP'!$A$"&amp;MATCH($S93&amp;$J93,SorP!C:C,0))))</f>
        <v>RW-01</v>
      </c>
      <c r="U93" s="201"/>
      <c r="V93" s="226">
        <f ca="1">IF(C93="",NA(),IF(OR(C93="Smelter not listed",C93="Smelter not yet identified"),MATCH($B93&amp;$D93,'Smelter Look-up'!$J:$J,0),MATCH($B93&amp;$C93,'Smelter Look-up'!$J:$J,0)))</f>
        <v>471</v>
      </c>
      <c r="X93" s="227">
        <f t="shared" ca="1" si="12"/>
        <v>0</v>
      </c>
      <c r="AB93" s="228" t="str">
        <f t="shared" ca="1" si="13"/>
        <v>TinLuna Smelter, Ltd.</v>
      </c>
    </row>
    <row r="94" spans="1:28" s="227" customFormat="1" ht="102">
      <c r="A94" s="181" t="s">
        <v>15068</v>
      </c>
      <c r="B94" s="182" t="str">
        <f ca="1">IF(LEN(A94)=0,"",INDEX('Smelter Look-up'!$A:$A,MATCH($A94,'Smelter Look-up'!$E:$E,0)))</f>
        <v>Tin</v>
      </c>
      <c r="C94" s="186" t="str">
        <f ca="1">IF(LEN(A94)=0,"",INDEX('Smelter Look-up'!$C:$C,MATCH($A94,'Smelter Look-up'!$E:$E,0)))</f>
        <v>Fabrica Auricchio Industria e Comercio Ltda.</v>
      </c>
      <c r="D94" s="230"/>
      <c r="E94" s="182" t="str">
        <f ca="1">IF(ISERROR($V94),"",OFFSET('Smelter Look-up'!$D$4,$V94-4,0)&amp;"")</f>
        <v>BRAZIL</v>
      </c>
      <c r="F94" s="182" t="str">
        <f ca="1">IF(ISERROR($V94),"",OFFSET('Smelter Look-up'!$E$4,$V94-4,0))</f>
        <v>CID003582</v>
      </c>
      <c r="G94" s="182" t="str">
        <f ca="1">IF(C94=$X$4,IF(ISERROR($V94),"Enter smelter details","RMI"),IF(ISERROR($V94),"",OFFSET('Smelter Look-up'!$F$4,$V94-4,0)))</f>
        <v>RMI</v>
      </c>
      <c r="H94" s="183">
        <f ca="1">IF(ISERROR($V94),"",OFFSET('Smelter Look-up'!$G$4,$V94-4,0))</f>
        <v>0</v>
      </c>
      <c r="I94" s="184" t="str">
        <f ca="1">IF(ISERROR($V94),"",OFFSET('Smelter Look-up'!$H$4,$V94-4,0))</f>
        <v>Mogi das Cruzes</v>
      </c>
      <c r="J94" s="184" t="str">
        <f ca="1">IF(ISERROR($V94),"",OFFSET('Smelter Look-up'!$I$4,$V94-4,0))</f>
        <v>São Paulo</v>
      </c>
      <c r="K94" s="224"/>
      <c r="L94" s="224"/>
      <c r="M94" s="224"/>
      <c r="N94" s="224"/>
      <c r="O94" s="224"/>
      <c r="P94" s="185"/>
      <c r="Q94" s="225"/>
      <c r="R94" s="182" t="str">
        <f ca="1">IF(ISERROR($V94),"",OFFSET('Smelter Look-up'!$C$4,$V94-4,0)&amp;"")</f>
        <v>Fabrica Auricchio Industria e Comercio Ltda.</v>
      </c>
      <c r="S94" s="181" t="str">
        <f t="shared" ca="1" si="11"/>
        <v>BR</v>
      </c>
      <c r="T94" s="181" t="str">
        <f ca="1">IF(B94="","",IF(ISERROR(MATCH($J94,SorP!$B$1:$B$6226,0)),"",INDIRECT("'SorP'!$A$"&amp;MATCH($S94&amp;$J94,SorP!C:C,0))))</f>
        <v>BR-SP</v>
      </c>
      <c r="U94" s="201"/>
      <c r="V94" s="226">
        <f ca="1">IF(C94="",NA(),IF(OR(C94="Smelter not listed",C94="Smelter not yet identified"),MATCH($B94&amp;$D94,'Smelter Look-up'!$J:$J,0),MATCH($B94&amp;$C94,'Smelter Look-up'!$J:$J,0)))</f>
        <v>441</v>
      </c>
      <c r="X94" s="227">
        <f t="shared" ca="1" si="12"/>
        <v>0</v>
      </c>
      <c r="AB94" s="228" t="str">
        <f t="shared" ca="1" si="13"/>
        <v>TinFabrica Auricchio Industria e Comercio Ltda.</v>
      </c>
    </row>
    <row r="95" spans="1:28" s="227" customFormat="1" ht="51">
      <c r="A95" s="181" t="s">
        <v>774</v>
      </c>
      <c r="B95" s="182" t="str">
        <f ca="1">IF(LEN(A95)=0,"",INDEX('Smelter Look-up'!$A:$A,MATCH($A95,'Smelter Look-up'!$E:$E,0)))</f>
        <v>Tin</v>
      </c>
      <c r="C95" s="186" t="str">
        <f ca="1">IF(LEN(A95)=0,"",INDEX('Smelter Look-up'!$C:$C,MATCH($A95,'Smelter Look-up'!$E:$E,0)))</f>
        <v>PT Mitra Stania Prima</v>
      </c>
      <c r="D95" s="230"/>
      <c r="E95" s="182" t="str">
        <f ca="1">IF(ISERROR($V95),"",OFFSET('Smelter Look-up'!$D$4,$V95-4,0)&amp;"")</f>
        <v>INDONESIA</v>
      </c>
      <c r="F95" s="182" t="str">
        <f ca="1">IF(ISERROR($V95),"",OFFSET('Smelter Look-up'!$E$4,$V95-4,0))</f>
        <v>CID001453</v>
      </c>
      <c r="G95" s="182" t="str">
        <f ca="1">IF(C95=$X$4,IF(ISERROR($V95),"Enter smelter details","RMI"),IF(ISERROR($V95),"",OFFSET('Smelter Look-up'!$F$4,$V95-4,0)))</f>
        <v>RMI</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c r="O95" s="224"/>
      <c r="P95" s="185"/>
      <c r="Q95" s="225"/>
      <c r="R95" s="182" t="str">
        <f ca="1">IF(ISERROR($V95),"",OFFSET('Smelter Look-up'!$C$4,$V95-4,0)&amp;"")</f>
        <v>PT Mitra Stania Prima</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518</v>
      </c>
      <c r="X95" s="227">
        <f t="shared" ca="1" si="12"/>
        <v>0</v>
      </c>
      <c r="AB95" s="228" t="str">
        <f t="shared" ca="1" si="13"/>
        <v>TinPT Mitra Stania Prima</v>
      </c>
    </row>
    <row r="96" spans="1:28" s="227" customFormat="1" ht="51">
      <c r="A96" s="181" t="s">
        <v>15065</v>
      </c>
      <c r="B96" s="182" t="str">
        <f ca="1">IF(LEN(A96)=0,"",INDEX('Smelter Look-up'!$A:$A,MATCH($A96,'Smelter Look-up'!$E:$E,0)))</f>
        <v>Tin</v>
      </c>
      <c r="C96" s="186" t="str">
        <f ca="1">IF(LEN(A96)=0,"",INDEX('Smelter Look-up'!$C:$C,MATCH($A96,'Smelter Look-up'!$E:$E,0)))</f>
        <v>CV Venus Inti Perkasa</v>
      </c>
      <c r="D96" s="230"/>
      <c r="E96" s="182" t="str">
        <f ca="1">IF(ISERROR($V96),"",OFFSET('Smelter Look-up'!$D$4,$V96-4,0)&amp;"")</f>
        <v>INDONESIA</v>
      </c>
      <c r="F96" s="182" t="str">
        <f ca="1">IF(ISERROR($V96),"",OFFSET('Smelter Look-up'!$E$4,$V96-4,0))</f>
        <v>CID002455</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c r="P96" s="185"/>
      <c r="Q96" s="225"/>
      <c r="R96" s="182" t="str">
        <f ca="1">IF(ISERROR($V96),"",OFFSET('Smelter Look-up'!$C$4,$V96-4,0)&amp;"")</f>
        <v>CV Venus Inti Perkasa</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427</v>
      </c>
      <c r="X96" s="227">
        <f t="shared" ca="1" si="12"/>
        <v>0</v>
      </c>
      <c r="AB96" s="228" t="str">
        <f t="shared" ca="1" si="13"/>
        <v>TinCV Venus Inti Perkasa</v>
      </c>
    </row>
    <row r="97" spans="1:28" s="227" customFormat="1" ht="51">
      <c r="A97" s="181" t="s">
        <v>15078</v>
      </c>
      <c r="B97" s="182" t="str">
        <f ca="1">IF(LEN(A97)=0,"",INDEX('Smelter Look-up'!$A:$A,MATCH($A97,'Smelter Look-up'!$E:$E,0)))</f>
        <v>Tin</v>
      </c>
      <c r="C97" s="186" t="str">
        <f ca="1">IF(LEN(A97)=0,"",INDEX('Smelter Look-up'!$C:$C,MATCH($A97,'Smelter Look-up'!$E:$E,0)))</f>
        <v>PT Menara Cipta Mulia</v>
      </c>
      <c r="D97" s="230"/>
      <c r="E97" s="182" t="str">
        <f ca="1">IF(ISERROR($V97),"",OFFSET('Smelter Look-up'!$D$4,$V97-4,0)&amp;"")</f>
        <v>INDONESIA</v>
      </c>
      <c r="F97" s="182" t="str">
        <f ca="1">IF(ISERROR($V97),"",OFFSET('Smelter Look-up'!$E$4,$V97-4,0))</f>
        <v>CID002835</v>
      </c>
      <c r="G97" s="182" t="str">
        <f ca="1">IF(C97=$X$4,IF(ISERROR($V97),"Enter smelter details","RMI"),IF(ISERROR($V97),"",OFFSET('Smelter Look-up'!$F$4,$V97-4,0)))</f>
        <v>RMI</v>
      </c>
      <c r="H97" s="183">
        <f ca="1">IF(ISERROR($V97),"",OFFSET('Smelter Look-up'!$G$4,$V97-4,0))</f>
        <v>0</v>
      </c>
      <c r="I97" s="184" t="str">
        <f ca="1">IF(ISERROR($V97),"",OFFSET('Smelter Look-up'!$H$4,$V97-4,0))</f>
        <v>Mentawak</v>
      </c>
      <c r="J97" s="184" t="str">
        <f ca="1">IF(ISERROR($V97),"",OFFSET('Smelter Look-up'!$I$4,$V97-4,0))</f>
        <v>Kepulauan Bangka Belitung</v>
      </c>
      <c r="K97" s="224"/>
      <c r="L97" s="224"/>
      <c r="M97" s="224"/>
      <c r="N97" s="224"/>
      <c r="O97" s="224"/>
      <c r="P97" s="185"/>
      <c r="Q97" s="225"/>
      <c r="R97" s="182" t="str">
        <f ca="1">IF(ISERROR($V97),"",OFFSET('Smelter Look-up'!$C$4,$V97-4,0)&amp;"")</f>
        <v>PT Menara Cipta Mulia</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516</v>
      </c>
      <c r="X97" s="227">
        <f t="shared" ca="1" si="12"/>
        <v>0</v>
      </c>
      <c r="AB97" s="228" t="str">
        <f t="shared" ca="1" si="13"/>
        <v>TinPT Menara Cipta Mulia</v>
      </c>
    </row>
    <row r="98" spans="1:28" s="227" customFormat="1" ht="89.25">
      <c r="A98" s="181" t="s">
        <v>782</v>
      </c>
      <c r="B98" s="182" t="str">
        <f ca="1">IF(LEN(A98)=0,"",INDEX('Smelter Look-up'!$A:$A,MATCH($A98,'Smelter Look-up'!$E:$E,0)))</f>
        <v>Tin</v>
      </c>
      <c r="C98" s="186" t="str">
        <f ca="1">IF(LEN(A98)=0,"",INDEX('Smelter Look-up'!$C:$C,MATCH($A98,'Smelter Look-up'!$E:$E,0)))</f>
        <v>Tin Smelting Branch of Yunnan Tin Co., Ltd.</v>
      </c>
      <c r="D98" s="230"/>
      <c r="E98" s="182" t="str">
        <f ca="1">IF(ISERROR($V98),"",OFFSET('Smelter Look-up'!$D$4,$V98-4,0)&amp;"")</f>
        <v>CHINA</v>
      </c>
      <c r="F98" s="182" t="str">
        <f ca="1">IF(ISERROR($V98),"",OFFSET('Smelter Look-up'!$E$4,$V98-4,0))</f>
        <v>CID002180</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c r="P98" s="185"/>
      <c r="Q98" s="225"/>
      <c r="R98" s="182" t="str">
        <f ca="1">IF(ISERROR($V98),"",OFFSET('Smelter Look-up'!$C$4,$V98-4,0)&amp;"")</f>
        <v>Tin Smelting Branch of Yunnan Tin Co., Ltd.</v>
      </c>
      <c r="S98" s="181" t="str">
        <f t="shared" ca="1" si="11"/>
        <v>CN</v>
      </c>
      <c r="T98" s="181" t="str">
        <f ca="1">IF(B98="","",IF(ISERROR(MATCH($J98,SorP!$B$1:$B$6226,0)),"",INDIRECT("'SorP'!$A$"&amp;MATCH($S98&amp;$J98,SorP!C:C,0))))</f>
        <v>CN-YN</v>
      </c>
      <c r="U98" s="201"/>
      <c r="V98" s="226">
        <f ca="1">IF(C98="",NA(),IF(OR(C98="Smelter not listed",C98="Smelter not yet identified"),MATCH($B98&amp;$D98,'Smelter Look-up'!$J:$J,0),MATCH($B98&amp;$C98,'Smelter Look-up'!$J:$J,0)))</f>
        <v>550</v>
      </c>
      <c r="X98" s="227">
        <f t="shared" ca="1" si="12"/>
        <v>0</v>
      </c>
      <c r="AB98" s="228" t="str">
        <f t="shared" ca="1" si="13"/>
        <v>TinTin Smelting Branch of Yunnan Tin Co., Ltd.</v>
      </c>
    </row>
    <row r="99" spans="1:28" s="227" customFormat="1" ht="63.75">
      <c r="A99" s="181" t="s">
        <v>773</v>
      </c>
      <c r="B99" s="182" t="str">
        <f ca="1">IF(LEN(A99)=0,"",INDEX('Smelter Look-up'!$A:$A,MATCH($A99,'Smelter Look-up'!$E:$E,0)))</f>
        <v>Tin</v>
      </c>
      <c r="C99" s="186" t="str">
        <f ca="1">IF(LEN(A99)=0,"",INDEX('Smelter Look-up'!$C:$C,MATCH($A99,'Smelter Look-up'!$E:$E,0)))</f>
        <v>PT Artha Cipta Langgeng</v>
      </c>
      <c r="D99" s="230"/>
      <c r="E99" s="182" t="str">
        <f ca="1">IF(ISERROR($V99),"",OFFSET('Smelter Look-up'!$D$4,$V99-4,0)&amp;"")</f>
        <v>INDONESIA</v>
      </c>
      <c r="F99" s="182" t="str">
        <f ca="1">IF(ISERROR($V99),"",OFFSET('Smelter Look-up'!$E$4,$V99-4,0))</f>
        <v>CID001399</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c r="R99" s="182" t="str">
        <f ca="1">IF(ISERROR($V99),"",OFFSET('Smelter Look-up'!$C$4,$V99-4,0)&amp;"")</f>
        <v>PT Artha Cipta Langgeng</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504</v>
      </c>
      <c r="X99" s="227">
        <f t="shared" ca="1" si="12"/>
        <v>0</v>
      </c>
      <c r="AB99" s="228" t="str">
        <f t="shared" ca="1" si="13"/>
        <v>TinPT Artha Cipta Langgeng</v>
      </c>
    </row>
    <row r="100" spans="1:28" s="227" customFormat="1" ht="102">
      <c r="A100" s="181" t="s">
        <v>137</v>
      </c>
      <c r="B100" s="182" t="str">
        <f ca="1">IF(LEN(A100)=0,"",INDEX('Smelter Look-up'!$A:$A,MATCH($A100,'Smelter Look-up'!$E:$E,0)))</f>
        <v>Tungsten</v>
      </c>
      <c r="C100" s="186" t="str">
        <f ca="1">IF(LEN(A100)=0,"",INDEX('Smelter Look-up'!$C:$C,MATCH($A100,'Smelter Look-up'!$E:$E,0)))</f>
        <v>Ganzhou Jiangwu Ferrotungsten Co., Ltd.</v>
      </c>
      <c r="D100" s="230"/>
      <c r="E100" s="182" t="str">
        <f ca="1">IF(ISERROR($V100),"",OFFSET('Smelter Look-up'!$D$4,$V100-4,0)&amp;"")</f>
        <v>CHINA</v>
      </c>
      <c r="F100" s="182" t="str">
        <f ca="1">IF(ISERROR($V100),"",OFFSET('Smelter Look-up'!$E$4,$V100-4,0))</f>
        <v>CID002315</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Ganzhou Jiangwu Ferrotungsten Co., Ltd.</v>
      </c>
      <c r="S100" s="181" t="str">
        <f t="shared" ca="1" si="11"/>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601</v>
      </c>
      <c r="X100" s="227">
        <f t="shared" ca="1" si="12"/>
        <v>0</v>
      </c>
      <c r="AB100" s="228" t="str">
        <f t="shared" ca="1" si="13"/>
        <v>TungstenGanzhou Jiangwu Ferrotungsten Co., Ltd.</v>
      </c>
    </row>
    <row r="101" spans="1:28" s="227" customFormat="1" ht="102">
      <c r="A101" s="181" t="s">
        <v>13843</v>
      </c>
      <c r="B101" s="182" t="str">
        <f ca="1">IF(LEN(A101)=0,"",INDEX('Smelter Look-up'!$A:$A,MATCH($A101,'Smelter Look-up'!$E:$E,0)))</f>
        <v>Tungsten</v>
      </c>
      <c r="C101" s="186" t="str">
        <f ca="1">IF(LEN(A101)=0,"",INDEX('Smelter Look-up'!$C:$C,MATCH($A101,'Smelter Look-up'!$E:$E,0)))</f>
        <v>Asia Tungsten Products Vietnam Ltd.</v>
      </c>
      <c r="D101" s="230"/>
      <c r="E101" s="182" t="str">
        <f ca="1">IF(ISERROR($V101),"",OFFSET('Smelter Look-up'!$D$4,$V101-4,0)&amp;"")</f>
        <v>VIET NAM</v>
      </c>
      <c r="F101" s="182" t="str">
        <f ca="1">IF(ISERROR($V101),"",OFFSET('Smelter Look-up'!$E$4,$V101-4,0))</f>
        <v>CID002502</v>
      </c>
      <c r="G101" s="182" t="str">
        <f ca="1">IF(C101=$X$4,IF(ISERROR($V101),"Enter smelter details","RMI"),IF(ISERROR($V101),"",OFFSET('Smelter Look-up'!$F$4,$V101-4,0)))</f>
        <v>RMI</v>
      </c>
      <c r="H101" s="183">
        <f ca="1">IF(ISERROR($V101),"",OFFSET('Smelter Look-up'!$G$4,$V101-4,0))</f>
        <v>0</v>
      </c>
      <c r="I101" s="184" t="str">
        <f ca="1">IF(ISERROR($V101),"",OFFSET('Smelter Look-up'!$H$4,$V101-4,0))</f>
        <v>Vinh Bao District</v>
      </c>
      <c r="J101" s="184" t="str">
        <f ca="1">IF(ISERROR($V101),"",OFFSET('Smelter Look-up'!$I$4,$V101-4,0))</f>
        <v>Hai Phong</v>
      </c>
      <c r="K101" s="224"/>
      <c r="L101" s="224"/>
      <c r="M101" s="224"/>
      <c r="N101" s="224"/>
      <c r="O101" s="224"/>
      <c r="P101" s="185"/>
      <c r="Q101" s="225"/>
      <c r="R101" s="182" t="str">
        <f ca="1">IF(ISERROR($V101),"",OFFSET('Smelter Look-up'!$C$4,$V101-4,0)&amp;"")</f>
        <v>Asia Tungsten Products Vietnam Ltd.</v>
      </c>
      <c r="S101" s="181" t="str">
        <f t="shared" ref="S101:S131" ca="1" si="14">IF(B101="","",IF(ISERROR(MATCH($E101,CL,0)),"Unknown",INDIRECT("'C'!$A$"&amp;MATCH($E101,CL,0)+1)))</f>
        <v>VN</v>
      </c>
      <c r="T101" s="181" t="str">
        <f ca="1">IF(B101="","",IF(ISERROR(MATCH($J101,SorP!$B$1:$B$6226,0)),"",INDIRECT("'SorP'!$A$"&amp;MATCH($S101&amp;$J101,SorP!C:C,0))))</f>
        <v>VN-HP</v>
      </c>
      <c r="U101" s="201"/>
      <c r="V101" s="226">
        <f ca="1">IF(C101="",NA(),IF(OR(C101="Smelter not listed",C101="Smelter not yet identified"),MATCH($B101&amp;$D101,'Smelter Look-up'!$J:$J,0),MATCH($B101&amp;$C101,'Smelter Look-up'!$J:$J,0)))</f>
        <v>587</v>
      </c>
      <c r="X101" s="227">
        <f t="shared" ref="X101:X131" ca="1" si="15">IF(AND(C101="Smelter not listed",OR(LEN(D101)=0,LEN(E101)=0)),1,0)</f>
        <v>0</v>
      </c>
      <c r="AB101" s="228" t="str">
        <f t="shared" ref="AB101:AB131" ca="1" si="16">B101&amp;C101</f>
        <v>TungstenAsia Tungsten Products Vietnam Ltd.</v>
      </c>
    </row>
    <row r="102" spans="1:28" s="227" customFormat="1" ht="63.75">
      <c r="A102" s="181" t="s">
        <v>793</v>
      </c>
      <c r="B102" s="182" t="str">
        <f ca="1">IF(LEN(A102)=0,"",INDEX('Smelter Look-up'!$A:$A,MATCH($A102,'Smelter Look-up'!$E:$E,0)))</f>
        <v>Tungsten</v>
      </c>
      <c r="C102" s="186" t="str">
        <f ca="1">IF(LEN(A102)=0,"",INDEX('Smelter Look-up'!$C:$C,MATCH($A102,'Smelter Look-up'!$E:$E,0)))</f>
        <v>Xiamen Tungsten Co., Ltd.</v>
      </c>
      <c r="D102" s="230"/>
      <c r="E102" s="182" t="str">
        <f ca="1">IF(ISERROR($V102),"",OFFSET('Smelter Look-up'!$D$4,$V102-4,0)&amp;"")</f>
        <v>CHINA</v>
      </c>
      <c r="F102" s="182" t="str">
        <f ca="1">IF(ISERROR($V102),"",OFFSET('Smelter Look-up'!$E$4,$V102-4,0))</f>
        <v>CID002082</v>
      </c>
      <c r="G102" s="182">
        <f ca="1">IF(C102=$X$4,IF(ISERROR($V102),"Enter smelter details","RMI"),IF(ISERROR($V102),"",OFFSET('Smelter Look-up'!$F$4,$V102-4,0)))</f>
        <v>0</v>
      </c>
      <c r="H102" s="183">
        <f ca="1">IF(ISERROR($V102),"",OFFSET('Smelter Look-up'!$G$4,$V102-4,0))</f>
        <v>0</v>
      </c>
      <c r="I102" s="184" t="str">
        <f ca="1">IF(ISERROR($V102),"",OFFSET('Smelter Look-up'!$H$4,$V102-4,0))</f>
        <v>Xiamen</v>
      </c>
      <c r="J102" s="184" t="str">
        <f ca="1">IF(ISERROR($V102),"",OFFSET('Smelter Look-up'!$I$4,$V102-4,0))</f>
        <v>Fujian Sheng</v>
      </c>
      <c r="K102" s="224"/>
      <c r="L102" s="224"/>
      <c r="M102" s="224"/>
      <c r="N102" s="224"/>
      <c r="O102" s="224"/>
      <c r="P102" s="185"/>
      <c r="Q102" s="225"/>
      <c r="R102" s="182" t="str">
        <f ca="1">IF(ISERROR($V102),"",OFFSET('Smelter Look-up'!$C$4,$V102-4,0)&amp;"")</f>
        <v>Xiamen Tungsten Co., Ltd.</v>
      </c>
      <c r="S102" s="181" t="str">
        <f t="shared" ca="1" si="14"/>
        <v>CN</v>
      </c>
      <c r="T102" s="181" t="str">
        <f ca="1">IF(B102="","",IF(ISERROR(MATCH($J102,SorP!$B$1:$B$6226,0)),"",INDIRECT("'SorP'!$A$"&amp;MATCH($S102&amp;$J102,SorP!C:C,0))))</f>
        <v>CN-FJ</v>
      </c>
      <c r="U102" s="201"/>
      <c r="V102" s="226">
        <f ca="1">IF(C102="",NA(),IF(OR(C102="Smelter not listed",C102="Smelter not yet identified"),MATCH($B102&amp;$D102,'Smelter Look-up'!$J:$J,0),MATCH($B102&amp;$C102,'Smelter Look-up'!$J:$J,0)))</f>
        <v>659</v>
      </c>
      <c r="X102" s="227">
        <f t="shared" ca="1" si="15"/>
        <v>0</v>
      </c>
      <c r="AB102" s="228" t="str">
        <f t="shared" ca="1" si="16"/>
        <v>TungstenXiamen Tungsten Co., Ltd.</v>
      </c>
    </row>
    <row r="103" spans="1:28" s="227" customFormat="1" ht="76.5">
      <c r="A103" s="181" t="s">
        <v>787</v>
      </c>
      <c r="B103" s="182" t="str">
        <f ca="1">IF(LEN(A103)=0,"",INDEX('Smelter Look-up'!$A:$A,MATCH($A103,'Smelter Look-up'!$E:$E,0)))</f>
        <v>Tungsten</v>
      </c>
      <c r="C103" s="186" t="str">
        <f ca="1">IF(LEN(A103)=0,"",INDEX('Smelter Look-up'!$C:$C,MATCH($A103,'Smelter Look-up'!$E:$E,0)))</f>
        <v>Global Tungsten &amp; Powders LLC</v>
      </c>
      <c r="D103" s="230"/>
      <c r="E103" s="182" t="str">
        <f ca="1">IF(ISERROR($V103),"",OFFSET('Smelter Look-up'!$D$4,$V103-4,0)&amp;"")</f>
        <v>UNITED STATES OF AMERICA</v>
      </c>
      <c r="F103" s="182" t="str">
        <f ca="1">IF(ISERROR($V103),"",OFFSET('Smelter Look-up'!$E$4,$V103-4,0))</f>
        <v>CID000568</v>
      </c>
      <c r="G103" s="182" t="str">
        <f ca="1">IF(C103=$X$4,IF(ISERROR($V103),"Enter smelter details","RMI"),IF(ISERROR($V103),"",OFFSET('Smelter Look-up'!$F$4,$V103-4,0)))</f>
        <v>RMI</v>
      </c>
      <c r="H103" s="183">
        <f ca="1">IF(ISERROR($V103),"",OFFSET('Smelter Look-up'!$G$4,$V103-4,0))</f>
        <v>0</v>
      </c>
      <c r="I103" s="184" t="str">
        <f ca="1">IF(ISERROR($V103),"",OFFSET('Smelter Look-up'!$H$4,$V103-4,0))</f>
        <v>Towanda</v>
      </c>
      <c r="J103" s="184" t="str">
        <f ca="1">IF(ISERROR($V103),"",OFFSET('Smelter Look-up'!$I$4,$V103-4,0))</f>
        <v>Pennsylvania</v>
      </c>
      <c r="K103" s="224"/>
      <c r="L103" s="224"/>
      <c r="M103" s="224"/>
      <c r="N103" s="224"/>
      <c r="O103" s="224"/>
      <c r="P103" s="185"/>
      <c r="Q103" s="225"/>
      <c r="R103" s="182" t="str">
        <f ca="1">IF(ISERROR($V103),"",OFFSET('Smelter Look-up'!$C$4,$V103-4,0)&amp;"")</f>
        <v>Global Tungsten &amp; Powders LLC</v>
      </c>
      <c r="S103" s="181" t="str">
        <f t="shared" ca="1" si="14"/>
        <v>US</v>
      </c>
      <c r="T103" s="181" t="str">
        <f ca="1">IF(B103="","",IF(ISERROR(MATCH($J103,SorP!$B$1:$B$6226,0)),"",INDIRECT("'SorP'!$A$"&amp;MATCH($S103&amp;$J103,SorP!C:C,0))))</f>
        <v>US-PA</v>
      </c>
      <c r="U103" s="201"/>
      <c r="V103" s="226">
        <f ca="1">IF(C103="",NA(),IF(OR(C103="Smelter not listed",C103="Smelter not yet identified"),MATCH($B103&amp;$D103,'Smelter Look-up'!$J:$J,0),MATCH($B103&amp;$C103,'Smelter Look-up'!$J:$J,0)))</f>
        <v>604</v>
      </c>
      <c r="X103" s="227">
        <f t="shared" ca="1" si="15"/>
        <v>0</v>
      </c>
      <c r="AB103" s="228" t="str">
        <f t="shared" ca="1" si="16"/>
        <v>TungstenGlobal Tungsten &amp; Powders LLC</v>
      </c>
    </row>
    <row r="104" spans="1:28" s="227" customFormat="1" ht="89.25">
      <c r="A104" s="181" t="s">
        <v>389</v>
      </c>
      <c r="B104" s="182" t="str">
        <f ca="1">IF(LEN(A104)=0,"",INDEX('Smelter Look-up'!$A:$A,MATCH($A104,'Smelter Look-up'!$E:$E,0)))</f>
        <v>Tungsten</v>
      </c>
      <c r="C104" s="186" t="str">
        <f ca="1">IF(LEN(A104)=0,"",INDEX('Smelter Look-up'!$C:$C,MATCH($A104,'Smelter Look-up'!$E:$E,0)))</f>
        <v>Ganzhou Seadragon W &amp; Mo Co., Ltd.</v>
      </c>
      <c r="D104" s="230"/>
      <c r="E104" s="182" t="str">
        <f ca="1">IF(ISERROR($V104),"",OFFSET('Smelter Look-up'!$D$4,$V104-4,0)&amp;"")</f>
        <v>CHINA</v>
      </c>
      <c r="F104" s="182" t="str">
        <f ca="1">IF(ISERROR($V104),"",OFFSET('Smelter Look-up'!$E$4,$V104-4,0))</f>
        <v>CID002494</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Ganzhou Seadragon W &amp; Mo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602</v>
      </c>
      <c r="X104" s="227">
        <f t="shared" ca="1" si="15"/>
        <v>0</v>
      </c>
      <c r="AB104" s="228" t="str">
        <f t="shared" ca="1" si="16"/>
        <v>TungstenGanzhou Seadragon W &amp; Mo Co., Ltd.</v>
      </c>
    </row>
    <row r="105" spans="1:28" s="227" customFormat="1" ht="63.75">
      <c r="A105" s="181" t="s">
        <v>1414</v>
      </c>
      <c r="B105" s="182" t="str">
        <f ca="1">IF(LEN(A105)=0,"",INDEX('Smelter Look-up'!$A:$A,MATCH($A105,'Smelter Look-up'!$E:$E,0)))</f>
        <v>Tungsten</v>
      </c>
      <c r="C105" s="186" t="str">
        <f ca="1">IF(LEN(A105)=0,"",INDEX('Smelter Look-up'!$C:$C,MATCH($A105,'Smelter Look-up'!$E:$E,0)))</f>
        <v>H.C. Starck Tungsten GmbH</v>
      </c>
      <c r="D105" s="230"/>
      <c r="E105" s="182" t="str">
        <f ca="1">IF(ISERROR($V105),"",OFFSET('Smelter Look-up'!$D$4,$V105-4,0)&amp;"")</f>
        <v>GERMANY</v>
      </c>
      <c r="F105" s="182" t="str">
        <f ca="1">IF(ISERROR($V105),"",OFFSET('Smelter Look-up'!$E$4,$V105-4,0))</f>
        <v>CID002541</v>
      </c>
      <c r="G105" s="182" t="str">
        <f ca="1">IF(C105=$X$4,IF(ISERROR($V105),"Enter smelter details","RMI"),IF(ISERROR($V105),"",OFFSET('Smelter Look-up'!$F$4,$V105-4,0)))</f>
        <v>RMI</v>
      </c>
      <c r="H105" s="183">
        <f ca="1">IF(ISERROR($V105),"",OFFSET('Smelter Look-up'!$G$4,$V105-4,0))</f>
        <v>0</v>
      </c>
      <c r="I105" s="184" t="str">
        <f ca="1">IF(ISERROR($V105),"",OFFSET('Smelter Look-up'!$H$4,$V105-4,0))</f>
        <v>Goslar</v>
      </c>
      <c r="J105" s="184" t="str">
        <f ca="1">IF(ISERROR($V105),"",OFFSET('Smelter Look-up'!$I$4,$V105-4,0))</f>
        <v>Niedersachsen</v>
      </c>
      <c r="K105" s="224"/>
      <c r="L105" s="224"/>
      <c r="M105" s="224"/>
      <c r="N105" s="224"/>
      <c r="O105" s="224"/>
      <c r="P105" s="185"/>
      <c r="Q105" s="225"/>
      <c r="R105" s="182" t="str">
        <f ca="1">IF(ISERROR($V105),"",OFFSET('Smelter Look-up'!$C$4,$V105-4,0)&amp;"")</f>
        <v>H.C. Starck Tungsten GmbH</v>
      </c>
      <c r="S105" s="181" t="str">
        <f t="shared" ca="1" si="14"/>
        <v>DE</v>
      </c>
      <c r="T105" s="181" t="str">
        <f ca="1">IF(B105="","",IF(ISERROR(MATCH($J105,SorP!$B$1:$B$6226,0)),"",INDIRECT("'SorP'!$A$"&amp;MATCH($S105&amp;$J105,SorP!C:C,0))))</f>
        <v>DE-NI</v>
      </c>
      <c r="U105" s="201"/>
      <c r="V105" s="226">
        <f ca="1">IF(C105="",NA(),IF(OR(C105="Smelter not listed",C105="Smelter not yet identified"),MATCH($B105&amp;$D105,'Smelter Look-up'!$J:$J,0),MATCH($B105&amp;$C105,'Smelter Look-up'!$J:$J,0)))</f>
        <v>608</v>
      </c>
      <c r="X105" s="227">
        <f t="shared" ca="1" si="15"/>
        <v>0</v>
      </c>
      <c r="AB105" s="228" t="str">
        <f t="shared" ca="1" si="16"/>
        <v>TungstenH.C. Starck Tungsten GmbH</v>
      </c>
    </row>
    <row r="106" spans="1:28" s="227" customFormat="1" ht="76.5">
      <c r="A106" s="181" t="s">
        <v>1418</v>
      </c>
      <c r="B106" s="182" t="str">
        <f ca="1">IF(LEN(A106)=0,"",INDEX('Smelter Look-up'!$A:$A,MATCH($A106,'Smelter Look-up'!$E:$E,0)))</f>
        <v>Tungsten</v>
      </c>
      <c r="C106" s="186" t="str">
        <f ca="1">IF(LEN(A106)=0,"",INDEX('Smelter Look-up'!$C:$C,MATCH($A106,'Smelter Look-up'!$E:$E,0)))</f>
        <v>Masan High-Tech Materials</v>
      </c>
      <c r="D106" s="230"/>
      <c r="E106" s="182" t="str">
        <f ca="1">IF(ISERROR($V106),"",OFFSET('Smelter Look-up'!$D$4,$V106-4,0)&amp;"")</f>
        <v>VIET NAM</v>
      </c>
      <c r="F106" s="182" t="str">
        <f ca="1">IF(ISERROR($V106),"",OFFSET('Smelter Look-up'!$E$4,$V106-4,0))</f>
        <v>CID002543</v>
      </c>
      <c r="G106" s="182" t="str">
        <f ca="1">IF(C106=$X$4,IF(ISERROR($V106),"Enter smelter details","RMI"),IF(ISERROR($V106),"",OFFSET('Smelter Look-up'!$F$4,$V106-4,0)))</f>
        <v>RMI</v>
      </c>
      <c r="H106" s="183">
        <f ca="1">IF(ISERROR($V106),"",OFFSET('Smelter Look-up'!$G$4,$V106-4,0))</f>
        <v>0</v>
      </c>
      <c r="I106" s="184" t="str">
        <f ca="1">IF(ISERROR($V106),"",OFFSET('Smelter Look-up'!$H$4,$V106-4,0))</f>
        <v>Dai Tu</v>
      </c>
      <c r="J106" s="184" t="str">
        <f ca="1">IF(ISERROR($V106),"",OFFSET('Smelter Look-up'!$I$4,$V106-4,0))</f>
        <v>Thái Nguyên</v>
      </c>
      <c r="K106" s="224"/>
      <c r="L106" s="224"/>
      <c r="M106" s="224"/>
      <c r="N106" s="224"/>
      <c r="O106" s="224"/>
      <c r="P106" s="185"/>
      <c r="Q106" s="225"/>
      <c r="R106" s="182" t="str">
        <f ca="1">IF(ISERROR($V106),"",OFFSET('Smelter Look-up'!$C$4,$V106-4,0)&amp;"")</f>
        <v>Masan High-Tech Materials</v>
      </c>
      <c r="S106" s="181" t="str">
        <f t="shared" ca="1" si="14"/>
        <v>VN</v>
      </c>
      <c r="T106" s="181" t="str">
        <f ca="1">IF(B106="","",IF(ISERROR(MATCH($J106,SorP!$B$1:$B$6226,0)),"",INDIRECT("'SorP'!$A$"&amp;MATCH($S106&amp;$J106,SorP!C:C,0))))</f>
        <v>VN-69</v>
      </c>
      <c r="U106" s="201"/>
      <c r="V106" s="226">
        <f ca="1">IF(C106="",NA(),IF(OR(C106="Smelter not listed",C106="Smelter not yet identified"),MATCH($B106&amp;$D106,'Smelter Look-up'!$J:$J,0),MATCH($B106&amp;$C106,'Smelter Look-up'!$J:$J,0)))</f>
        <v>636</v>
      </c>
      <c r="X106" s="227">
        <f t="shared" ca="1" si="15"/>
        <v>0</v>
      </c>
      <c r="AB106" s="228" t="str">
        <f t="shared" ca="1" si="16"/>
        <v>TungstenMasan High-Tech Materials</v>
      </c>
    </row>
    <row r="107" spans="1:28" s="227" customFormat="1" ht="114.75">
      <c r="A107" s="181" t="s">
        <v>1417</v>
      </c>
      <c r="B107" s="182" t="str">
        <f ca="1">IF(LEN(A107)=0,"",INDEX('Smelter Look-up'!$A:$A,MATCH($A107,'Smelter Look-up'!$E:$E,0)))</f>
        <v>Tungsten</v>
      </c>
      <c r="C107" s="186" t="str">
        <f ca="1">IF(LEN(A107)=0,"",INDEX('Smelter Look-up'!$C:$C,MATCH($A107,'Smelter Look-up'!$E:$E,0)))</f>
        <v>Jiangwu H.C. Starck Tungsten Products Co., Ltd.</v>
      </c>
      <c r="D107" s="230"/>
      <c r="E107" s="182" t="str">
        <f ca="1">IF(ISERROR($V107),"",OFFSET('Smelter Look-up'!$D$4,$V107-4,0)&amp;"")</f>
        <v>CHINA</v>
      </c>
      <c r="F107" s="182" t="str">
        <f ca="1">IF(ISERROR($V107),"",OFFSET('Smelter Look-up'!$E$4,$V107-4,0))</f>
        <v>CID002551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Jiangwu H.C. Starck Tungsten Products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620</v>
      </c>
      <c r="X107" s="227">
        <f t="shared" ca="1" si="15"/>
        <v>0</v>
      </c>
      <c r="AB107" s="228" t="str">
        <f t="shared" ca="1" si="16"/>
        <v>TungstenJiangwu H.C. Starck Tungsten Products Co., Ltd.</v>
      </c>
    </row>
    <row r="108" spans="1:28" s="227" customFormat="1" ht="63.75">
      <c r="A108" s="181" t="s">
        <v>1825</v>
      </c>
      <c r="B108" s="182" t="str">
        <f ca="1">IF(LEN(A108)=0,"",INDEX('Smelter Look-up'!$A:$A,MATCH($A108,'Smelter Look-up'!$E:$E,0)))</f>
        <v>Tungsten</v>
      </c>
      <c r="C108" s="186" t="str">
        <f ca="1">IF(LEN(A108)=0,"",INDEX('Smelter Look-up'!$C:$C,MATCH($A108,'Smelter Look-up'!$E:$E,0)))</f>
        <v>Niagara Refining LLC</v>
      </c>
      <c r="D108" s="230"/>
      <c r="E108" s="182" t="str">
        <f ca="1">IF(ISERROR($V108),"",OFFSET('Smelter Look-up'!$D$4,$V108-4,0)&amp;"")</f>
        <v>UNITED STATES OF AMERICA</v>
      </c>
      <c r="F108" s="182" t="str">
        <f ca="1">IF(ISERROR($V108),"",OFFSET('Smelter Look-up'!$E$4,$V108-4,0))</f>
        <v>CID002589</v>
      </c>
      <c r="G108" s="182" t="str">
        <f ca="1">IF(C108=$X$4,IF(ISERROR($V108),"Enter smelter details","RMI"),IF(ISERROR($V108),"",OFFSET('Smelter Look-up'!$F$4,$V108-4,0)))</f>
        <v>RMI</v>
      </c>
      <c r="H108" s="183">
        <f ca="1">IF(ISERROR($V108),"",OFFSET('Smelter Look-up'!$G$4,$V108-4,0))</f>
        <v>0</v>
      </c>
      <c r="I108" s="184" t="str">
        <f ca="1">IF(ISERROR($V108),"",OFFSET('Smelter Look-up'!$H$4,$V108-4,0))</f>
        <v>Depew</v>
      </c>
      <c r="J108" s="184" t="str">
        <f ca="1">IF(ISERROR($V108),"",OFFSET('Smelter Look-up'!$I$4,$V108-4,0))</f>
        <v>New York</v>
      </c>
      <c r="K108" s="224"/>
      <c r="L108" s="224"/>
      <c r="M108" s="224"/>
      <c r="N108" s="224"/>
      <c r="O108" s="224"/>
      <c r="P108" s="185"/>
      <c r="Q108" s="225"/>
      <c r="R108" s="182" t="str">
        <f ca="1">IF(ISERROR($V108),"",OFFSET('Smelter Look-up'!$C$4,$V108-4,0)&amp;"")</f>
        <v>Niagara Refining LLC</v>
      </c>
      <c r="S108" s="181" t="str">
        <f t="shared" ca="1" si="14"/>
        <v>US</v>
      </c>
      <c r="T108" s="181" t="str">
        <f ca="1">IF(B108="","",IF(ISERROR(MATCH($J108,SorP!$B$1:$B$6226,0)),"",INDIRECT("'SorP'!$A$"&amp;MATCH($S108&amp;$J108,SorP!C:C,0))))</f>
        <v>US-NY</v>
      </c>
      <c r="U108" s="201"/>
      <c r="V108" s="226">
        <f ca="1">IF(C108="",NA(),IF(OR(C108="Smelter not listed",C108="Smelter not yet identified"),MATCH($B108&amp;$D108,'Smelter Look-up'!$J:$J,0),MATCH($B108&amp;$C108,'Smelter Look-up'!$J:$J,0)))</f>
        <v>641</v>
      </c>
      <c r="X108" s="227">
        <f t="shared" ca="1" si="15"/>
        <v>0</v>
      </c>
      <c r="AB108" s="228" t="str">
        <f t="shared" ca="1" si="16"/>
        <v>TungstenNiagara Refining LLC</v>
      </c>
    </row>
    <row r="109" spans="1:28" s="227" customFormat="1" ht="102">
      <c r="A109" s="181" t="s">
        <v>786</v>
      </c>
      <c r="B109" s="182" t="str">
        <f ca="1">IF(LEN(A109)=0,"",INDEX('Smelter Look-up'!$A:$A,MATCH($A109,'Smelter Look-up'!$E:$E,0)))</f>
        <v>Tungsten</v>
      </c>
      <c r="C109" s="186" t="str">
        <f ca="1">IF(LEN(A109)=0,"",INDEX('Smelter Look-up'!$C:$C,MATCH($A109,'Smelter Look-up'!$E:$E,0)))</f>
        <v>Chongyi Zhangyuan Tungsten Co., Ltd.</v>
      </c>
      <c r="D109" s="230"/>
      <c r="E109" s="182" t="str">
        <f ca="1">IF(ISERROR($V109),"",OFFSET('Smelter Look-up'!$D$4,$V109-4,0)&amp;"")</f>
        <v>CHINA</v>
      </c>
      <c r="F109" s="182" t="str">
        <f ca="1">IF(ISERROR($V109),"",OFFSET('Smelter Look-up'!$E$4,$V109-4,0))</f>
        <v>CID000258</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Chongyi Zhangyuan Tungsten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595</v>
      </c>
      <c r="X109" s="227">
        <f t="shared" ca="1" si="15"/>
        <v>0</v>
      </c>
      <c r="AB109" s="228" t="str">
        <f t="shared" ca="1" si="16"/>
        <v>TungstenChongyi Zhangyuan Tungsten Co., Ltd.</v>
      </c>
    </row>
    <row r="110" spans="1:28" s="227" customFormat="1" ht="76.5">
      <c r="A110" s="181" t="s">
        <v>142</v>
      </c>
      <c r="B110" s="182" t="str">
        <f ca="1">IF(LEN(A110)=0,"",INDEX('Smelter Look-up'!$A:$A,MATCH($A110,'Smelter Look-up'!$E:$E,0)))</f>
        <v>Tungsten</v>
      </c>
      <c r="C110" s="186" t="str">
        <f ca="1">IF(LEN(A110)=0,"",INDEX('Smelter Look-up'!$C:$C,MATCH($A110,'Smelter Look-up'!$E:$E,0)))</f>
        <v>Xiamen Tungsten (H.C.) Co., Ltd.</v>
      </c>
      <c r="D110" s="230"/>
      <c r="E110" s="182" t="str">
        <f ca="1">IF(ISERROR($V110),"",OFFSET('Smelter Look-up'!$D$4,$V110-4,0)&amp;"")</f>
        <v>CHINA</v>
      </c>
      <c r="F110" s="182" t="str">
        <f ca="1">IF(ISERROR($V110),"",OFFSET('Smelter Look-up'!$E$4,$V110-4,0))</f>
        <v>CID002320</v>
      </c>
      <c r="G110" s="182">
        <f ca="1">IF(C110=$X$4,IF(ISERROR($V110),"Enter smelter details","RMI"),IF(ISERROR($V110),"",OFFSET('Smelter Look-up'!$F$4,$V110-4,0)))</f>
        <v>0</v>
      </c>
      <c r="H110" s="183">
        <f ca="1">IF(ISERROR($V110),"",OFFSET('Smelter Look-up'!$G$4,$V110-4,0))</f>
        <v>0</v>
      </c>
      <c r="I110" s="184" t="str">
        <f ca="1">IF(ISERROR($V110),"",OFFSET('Smelter Look-up'!$H$4,$V110-4,0))</f>
        <v>Xiamen</v>
      </c>
      <c r="J110" s="184" t="str">
        <f ca="1">IF(ISERROR($V110),"",OFFSET('Smelter Look-up'!$I$4,$V110-4,0))</f>
        <v>Fujian Sheng</v>
      </c>
      <c r="K110" s="224"/>
      <c r="L110" s="224"/>
      <c r="M110" s="224"/>
      <c r="N110" s="224"/>
      <c r="O110" s="224"/>
      <c r="P110" s="185"/>
      <c r="Q110" s="225"/>
      <c r="R110" s="182" t="str">
        <f ca="1">IF(ISERROR($V110),"",OFFSET('Smelter Look-up'!$C$4,$V110-4,0)&amp;"")</f>
        <v>Xiamen Tungsten (H.C.) Co., Ltd.</v>
      </c>
      <c r="S110" s="181" t="str">
        <f t="shared" ca="1" si="14"/>
        <v>CN</v>
      </c>
      <c r="T110" s="181" t="str">
        <f ca="1">IF(B110="","",IF(ISERROR(MATCH($J110,SorP!$B$1:$B$6226,0)),"",INDIRECT("'SorP'!$A$"&amp;MATCH($S110&amp;$J110,SorP!C:C,0))))</f>
        <v>CN-FJ</v>
      </c>
      <c r="U110" s="201"/>
      <c r="V110" s="226">
        <f ca="1">IF(C110="",NA(),IF(OR(C110="Smelter not listed",C110="Smelter not yet identified"),MATCH($B110&amp;$D110,'Smelter Look-up'!$J:$J,0),MATCH($B110&amp;$C110,'Smelter Look-up'!$J:$J,0)))</f>
        <v>658</v>
      </c>
      <c r="X110" s="227">
        <f t="shared" ca="1" si="15"/>
        <v>0</v>
      </c>
      <c r="AB110" s="228" t="str">
        <f t="shared" ca="1" si="16"/>
        <v>TungstenXiamen Tungsten (H.C.) Co., Ltd.</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38E2273-C05A-4DB3-AB90-C77A4EA84349}"/>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Fort Wayne Metals Research Products,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Orlando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TradeCompliance@fwmetals.com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260-747-4154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Orlando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TradeCompliance@fwmetals.com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www.fwmetals.com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2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2024-10-03T19:40:21Z</cp:lastPrinted>
  <dcterms:created xsi:type="dcterms:W3CDTF">2010-06-21T21:00:23Z</dcterms:created>
  <dcterms:modified xsi:type="dcterms:W3CDTF">2024-10-03T19:41:55Z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